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hfhconsultants.sharepoint.com/sites/Norcal/Clients/P/Pleasanton/2024/S7053 - 2024 Recycling RFP Support/Draft Report/Forms/"/>
    </mc:Choice>
  </mc:AlternateContent>
  <xr:revisionPtr revIDLastSave="0" documentId="8_{1343B362-FDC9-472C-A1C1-96A4EC058C47}" xr6:coauthVersionLast="47" xr6:coauthVersionMax="47" xr10:uidLastSave="{00000000-0000-0000-0000-000000000000}"/>
  <bookViews>
    <workbookView xWindow="28680" yWindow="90" windowWidth="29040" windowHeight="15720" tabRatio="715" xr2:uid="{7FF63F0F-4E6F-4627-B9CE-8FF46577C898}"/>
  </bookViews>
  <sheets>
    <sheet name="Recylable Materials Processing" sheetId="7" r:id="rId1"/>
    <sheet name="Opt 1 Commodity Mix" sheetId="20" r:id="rId2"/>
    <sheet name="Opt 1 Residue" sheetId="21" r:id="rId3"/>
    <sheet name="Opt 1 Recovery" sheetId="23" r:id="rId4"/>
    <sheet name="Opt 1 Revenue per Share" sheetId="22" r:id="rId5"/>
    <sheet name="Opt 2 Commodity Mix" sheetId="24" r:id="rId6"/>
    <sheet name="Opt 2 Residue" sheetId="25" r:id="rId7"/>
    <sheet name="Opt 2 Recovery" sheetId="27" r:id="rId8"/>
    <sheet name="Opt 2 Revenue per Share" sheetId="26" r:id="rId9"/>
  </sheets>
  <externalReferences>
    <externalReference r:id="rId10"/>
  </externalReferences>
  <definedNames>
    <definedName name="_xlnm.Print_Titles" localSheetId="0">'Recylable Materials Processing'!$1:$6</definedName>
    <definedName name="Studies">'[1]1_Recovery Study'!$D$5:$G$5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8" i="26" l="1"/>
  <c r="O11" i="26" l="1"/>
  <c r="N11" i="26"/>
  <c r="N21" i="26"/>
  <c r="M29" i="22"/>
  <c r="J17" i="22"/>
  <c r="M21" i="22"/>
  <c r="N17" i="22"/>
  <c r="N21" i="22"/>
  <c r="N14" i="22"/>
  <c r="N20" i="22"/>
  <c r="M28" i="22"/>
  <c r="M11" i="22"/>
  <c r="N11" i="22"/>
  <c r="O11" i="22" s="1"/>
  <c r="L11" i="22"/>
  <c r="K11" i="22"/>
  <c r="J12" i="22"/>
  <c r="G28" i="23"/>
  <c r="G26" i="23"/>
  <c r="G27" i="23"/>
  <c r="G20" i="23"/>
  <c r="H19" i="23"/>
  <c r="G15" i="23"/>
  <c r="J9" i="23"/>
  <c r="H9" i="23"/>
  <c r="G12" i="23"/>
  <c r="G5" i="23"/>
  <c r="F5" i="23"/>
  <c r="E5" i="23"/>
  <c r="C29" i="20"/>
  <c r="B21" i="7"/>
  <c r="C20" i="7"/>
  <c r="B20" i="7"/>
  <c r="B56" i="26"/>
  <c r="B55" i="26"/>
  <c r="B54" i="26"/>
  <c r="B53" i="26"/>
  <c r="B52" i="26"/>
  <c r="B51" i="26"/>
  <c r="B50" i="26"/>
  <c r="B49" i="26"/>
  <c r="B48" i="26"/>
  <c r="B47" i="26"/>
  <c r="B46" i="26"/>
  <c r="B45" i="26"/>
  <c r="B44" i="26"/>
  <c r="B43" i="26"/>
  <c r="B42" i="26"/>
  <c r="B41" i="26"/>
  <c r="B40" i="26"/>
  <c r="C24" i="7"/>
  <c r="B24" i="7"/>
  <c r="A52" i="26"/>
  <c r="A53" i="26"/>
  <c r="A54" i="26"/>
  <c r="A17" i="27"/>
  <c r="A18" i="27"/>
  <c r="A19" i="27"/>
  <c r="A41" i="25"/>
  <c r="A42" i="25"/>
  <c r="A43" i="25"/>
  <c r="A20" i="25"/>
  <c r="A21" i="25"/>
  <c r="A22" i="25"/>
  <c r="A41" i="24"/>
  <c r="A42" i="24"/>
  <c r="A43" i="24"/>
  <c r="A47" i="22"/>
  <c r="A48" i="22"/>
  <c r="A49" i="22"/>
  <c r="A17" i="23"/>
  <c r="A18" i="23"/>
  <c r="A19" i="23"/>
  <c r="A41" i="21"/>
  <c r="A42" i="21"/>
  <c r="A43" i="21"/>
  <c r="A20" i="21"/>
  <c r="A21" i="21"/>
  <c r="A22" i="21"/>
  <c r="A41" i="20"/>
  <c r="A42" i="20"/>
  <c r="A43" i="20"/>
  <c r="C25" i="21"/>
  <c r="C25" i="20"/>
  <c r="G25" i="21"/>
  <c r="F25" i="21"/>
  <c r="E25" i="21"/>
  <c r="D25" i="21"/>
  <c r="C25" i="25"/>
  <c r="G31" i="20"/>
  <c r="F31" i="20"/>
  <c r="E31" i="20"/>
  <c r="D31" i="20"/>
  <c r="C31" i="20"/>
  <c r="G30" i="20"/>
  <c r="F30" i="20"/>
  <c r="E30" i="20"/>
  <c r="D30" i="20"/>
  <c r="C30" i="20"/>
  <c r="G29" i="20"/>
  <c r="F29" i="20"/>
  <c r="E29" i="20"/>
  <c r="D29" i="20"/>
  <c r="J8" i="22"/>
  <c r="J5" i="22"/>
  <c r="C29" i="25"/>
  <c r="E65" i="26"/>
  <c r="E64" i="26"/>
  <c r="E63" i="26"/>
  <c r="C56" i="26"/>
  <c r="C55" i="26"/>
  <c r="C5" i="27"/>
  <c r="C28" i="27"/>
  <c r="C27" i="27"/>
  <c r="C26" i="27"/>
  <c r="C25" i="27"/>
  <c r="E9" i="27" s="1"/>
  <c r="C21" i="27"/>
  <c r="C20" i="27"/>
  <c r="C19" i="27"/>
  <c r="C18" i="27"/>
  <c r="C17" i="27"/>
  <c r="C16" i="27"/>
  <c r="C15" i="27"/>
  <c r="C14" i="27"/>
  <c r="C13" i="27"/>
  <c r="C12" i="27"/>
  <c r="C11" i="27"/>
  <c r="E11" i="27" s="1"/>
  <c r="C10" i="27"/>
  <c r="C9" i="27"/>
  <c r="C8" i="27"/>
  <c r="C7" i="27"/>
  <c r="C6" i="27"/>
  <c r="E8" i="27"/>
  <c r="E15" i="27"/>
  <c r="E19" i="27"/>
  <c r="J5" i="26"/>
  <c r="J6" i="26"/>
  <c r="J7" i="26"/>
  <c r="J8" i="26"/>
  <c r="J9" i="26"/>
  <c r="J10" i="26"/>
  <c r="J11" i="26"/>
  <c r="J12" i="26"/>
  <c r="J13" i="26"/>
  <c r="J14" i="26"/>
  <c r="J15" i="26"/>
  <c r="J16" i="26"/>
  <c r="J17" i="26"/>
  <c r="J18" i="26"/>
  <c r="J19" i="26"/>
  <c r="J20" i="26"/>
  <c r="J21" i="26"/>
  <c r="J22" i="26"/>
  <c r="J23" i="26"/>
  <c r="J24" i="26"/>
  <c r="J25" i="26"/>
  <c r="J26" i="26"/>
  <c r="D50" i="25"/>
  <c r="C28" i="25"/>
  <c r="D28" i="25"/>
  <c r="E28" i="25"/>
  <c r="F28" i="25"/>
  <c r="G28" i="25"/>
  <c r="D29" i="25"/>
  <c r="E29" i="25"/>
  <c r="F29" i="25"/>
  <c r="G29" i="25"/>
  <c r="C30" i="25"/>
  <c r="D30" i="25"/>
  <c r="E30" i="25"/>
  <c r="F30" i="25"/>
  <c r="G30" i="25"/>
  <c r="C31" i="25"/>
  <c r="C49" i="25" s="1"/>
  <c r="D31" i="25"/>
  <c r="E31" i="25"/>
  <c r="F31" i="25"/>
  <c r="G31" i="25"/>
  <c r="C32" i="25"/>
  <c r="D32" i="25"/>
  <c r="E32" i="25"/>
  <c r="F32" i="25"/>
  <c r="G32" i="25"/>
  <c r="C33" i="25"/>
  <c r="D33" i="25"/>
  <c r="E33" i="25"/>
  <c r="F33" i="25"/>
  <c r="G33" i="25"/>
  <c r="C34" i="25"/>
  <c r="D34" i="25"/>
  <c r="E34" i="25"/>
  <c r="F34" i="25"/>
  <c r="G34" i="25"/>
  <c r="C35" i="25"/>
  <c r="D35" i="25"/>
  <c r="E35" i="25"/>
  <c r="F35" i="25"/>
  <c r="G35" i="25"/>
  <c r="C36" i="25"/>
  <c r="D36" i="25"/>
  <c r="E36" i="25"/>
  <c r="F36" i="25"/>
  <c r="G36" i="25"/>
  <c r="C37" i="25"/>
  <c r="D37" i="25"/>
  <c r="E37" i="25"/>
  <c r="F37" i="25"/>
  <c r="G37" i="25"/>
  <c r="C38" i="25"/>
  <c r="D38" i="25"/>
  <c r="E38" i="25"/>
  <c r="F38" i="25"/>
  <c r="G38" i="25"/>
  <c r="C39" i="25"/>
  <c r="D39" i="25"/>
  <c r="E39" i="25"/>
  <c r="F39" i="25"/>
  <c r="G39" i="25"/>
  <c r="C40" i="25"/>
  <c r="D40" i="25"/>
  <c r="E40" i="25"/>
  <c r="F40" i="25"/>
  <c r="G40" i="25"/>
  <c r="C41" i="25"/>
  <c r="D41" i="25"/>
  <c r="E41" i="25"/>
  <c r="F41" i="25"/>
  <c r="G41" i="25"/>
  <c r="C42" i="25"/>
  <c r="D42" i="25"/>
  <c r="E42" i="25"/>
  <c r="F42" i="25"/>
  <c r="G42" i="25"/>
  <c r="C43" i="25"/>
  <c r="D43" i="25"/>
  <c r="E43" i="25"/>
  <c r="F43" i="25"/>
  <c r="G43" i="25"/>
  <c r="C44" i="25"/>
  <c r="C50" i="25" s="1"/>
  <c r="D44" i="25"/>
  <c r="E44" i="25"/>
  <c r="E50" i="25" s="1"/>
  <c r="F44" i="25"/>
  <c r="F50" i="25" s="1"/>
  <c r="G44" i="25"/>
  <c r="G50" i="25" s="1"/>
  <c r="C45" i="25"/>
  <c r="C51" i="25" s="1"/>
  <c r="D45" i="25"/>
  <c r="D51" i="25" s="1"/>
  <c r="E45" i="25"/>
  <c r="E51" i="25" s="1"/>
  <c r="F45" i="25"/>
  <c r="F51" i="25" s="1"/>
  <c r="G45" i="25"/>
  <c r="G51" i="25" s="1"/>
  <c r="H6" i="25"/>
  <c r="H33" i="25" s="1"/>
  <c r="D9" i="27" s="1"/>
  <c r="H8" i="25"/>
  <c r="H9" i="25"/>
  <c r="H10" i="25"/>
  <c r="H31" i="25" s="1"/>
  <c r="D7" i="27" s="1"/>
  <c r="F7" i="27" s="1"/>
  <c r="H11" i="25"/>
  <c r="H32" i="25" s="1"/>
  <c r="D8" i="27" s="1"/>
  <c r="H12" i="25"/>
  <c r="H13" i="25"/>
  <c r="H34" i="25" s="1"/>
  <c r="D10" i="27" s="1"/>
  <c r="H14" i="25"/>
  <c r="H15" i="25"/>
  <c r="H36" i="25" s="1"/>
  <c r="D12" i="27" s="1"/>
  <c r="H16" i="25"/>
  <c r="H17" i="25"/>
  <c r="H18" i="25"/>
  <c r="H39" i="25" s="1"/>
  <c r="D15" i="27" s="1"/>
  <c r="H19" i="25"/>
  <c r="H40" i="25" s="1"/>
  <c r="D16" i="27" s="1"/>
  <c r="H20" i="25"/>
  <c r="H21" i="25"/>
  <c r="H42" i="25" s="1"/>
  <c r="D18" i="27" s="1"/>
  <c r="F18" i="27" s="1"/>
  <c r="H22" i="25"/>
  <c r="H23" i="25"/>
  <c r="H44" i="25" s="1"/>
  <c r="H50" i="25" s="1"/>
  <c r="H24" i="25"/>
  <c r="D25" i="25"/>
  <c r="E25" i="25"/>
  <c r="H25" i="25" s="1"/>
  <c r="F25" i="25"/>
  <c r="G25" i="25"/>
  <c r="D49" i="24"/>
  <c r="F49" i="24"/>
  <c r="C50" i="24"/>
  <c r="D50" i="24"/>
  <c r="F50" i="24"/>
  <c r="E51" i="24"/>
  <c r="F51" i="24"/>
  <c r="G47" i="24"/>
  <c r="C28" i="24"/>
  <c r="D28" i="24"/>
  <c r="E28" i="24"/>
  <c r="F28" i="24"/>
  <c r="G28" i="24"/>
  <c r="C29" i="24"/>
  <c r="C49" i="24" s="1"/>
  <c r="D29" i="24"/>
  <c r="D47" i="24" s="1"/>
  <c r="E29" i="24"/>
  <c r="E49" i="24" s="1"/>
  <c r="F29" i="24"/>
  <c r="G29" i="24"/>
  <c r="G49" i="24" s="1"/>
  <c r="C30" i="24"/>
  <c r="D30" i="24"/>
  <c r="E30" i="24"/>
  <c r="F30" i="24"/>
  <c r="F47" i="24" s="1"/>
  <c r="G30" i="24"/>
  <c r="C31" i="24"/>
  <c r="D31" i="24"/>
  <c r="E31" i="24"/>
  <c r="F31" i="24"/>
  <c r="G31" i="24"/>
  <c r="C32" i="24"/>
  <c r="D32" i="24"/>
  <c r="E32" i="24"/>
  <c r="F32" i="24"/>
  <c r="G32" i="24"/>
  <c r="C33" i="24"/>
  <c r="D33" i="24"/>
  <c r="E33" i="24"/>
  <c r="F33" i="24"/>
  <c r="G33" i="24"/>
  <c r="C34" i="24"/>
  <c r="D34" i="24"/>
  <c r="E34" i="24"/>
  <c r="F34" i="24"/>
  <c r="G34" i="24"/>
  <c r="C35" i="24"/>
  <c r="D35" i="24"/>
  <c r="E35" i="24"/>
  <c r="F35" i="24"/>
  <c r="G35" i="24"/>
  <c r="H35" i="24"/>
  <c r="C36" i="24"/>
  <c r="D36" i="24"/>
  <c r="E36" i="24"/>
  <c r="F36" i="24"/>
  <c r="G36" i="24"/>
  <c r="C37" i="24"/>
  <c r="D37" i="24"/>
  <c r="E37" i="24"/>
  <c r="F37" i="24"/>
  <c r="G37" i="24"/>
  <c r="C38" i="24"/>
  <c r="D38" i="24"/>
  <c r="E38" i="24"/>
  <c r="F38" i="24"/>
  <c r="G38" i="24"/>
  <c r="C39" i="24"/>
  <c r="D39" i="24"/>
  <c r="E39" i="24"/>
  <c r="F39" i="24"/>
  <c r="G39" i="24"/>
  <c r="C40" i="24"/>
  <c r="D40" i="24"/>
  <c r="E40" i="24"/>
  <c r="F40" i="24"/>
  <c r="G40" i="24"/>
  <c r="C41" i="24"/>
  <c r="D41" i="24"/>
  <c r="E41" i="24"/>
  <c r="F41" i="24"/>
  <c r="G41" i="24"/>
  <c r="C42" i="24"/>
  <c r="D42" i="24"/>
  <c r="E42" i="24"/>
  <c r="F42" i="24"/>
  <c r="G42" i="24"/>
  <c r="C43" i="24"/>
  <c r="D43" i="24"/>
  <c r="E43" i="24"/>
  <c r="F43" i="24"/>
  <c r="G43" i="24"/>
  <c r="H43" i="24"/>
  <c r="C44" i="24"/>
  <c r="D44" i="24"/>
  <c r="E44" i="24"/>
  <c r="E50" i="24" s="1"/>
  <c r="F44" i="24"/>
  <c r="G44" i="24"/>
  <c r="G50" i="24" s="1"/>
  <c r="C45" i="24"/>
  <c r="C51" i="24" s="1"/>
  <c r="D45" i="24"/>
  <c r="D51" i="24" s="1"/>
  <c r="E45" i="24"/>
  <c r="F45" i="24"/>
  <c r="G45" i="24"/>
  <c r="G51" i="24" s="1"/>
  <c r="H6" i="24"/>
  <c r="H8" i="24"/>
  <c r="H29" i="24" s="1"/>
  <c r="H9" i="24"/>
  <c r="H30" i="24" s="1"/>
  <c r="H10" i="24"/>
  <c r="H31" i="24" s="1"/>
  <c r="H11" i="24"/>
  <c r="H32" i="24" s="1"/>
  <c r="H12" i="24"/>
  <c r="H33" i="24" s="1"/>
  <c r="H13" i="24"/>
  <c r="H34" i="24" s="1"/>
  <c r="H14" i="24"/>
  <c r="H15" i="24"/>
  <c r="H36" i="24" s="1"/>
  <c r="H16" i="24"/>
  <c r="H37" i="24" s="1"/>
  <c r="H17" i="24"/>
  <c r="H38" i="24" s="1"/>
  <c r="H18" i="24"/>
  <c r="H39" i="24" s="1"/>
  <c r="H19" i="24"/>
  <c r="H40" i="24" s="1"/>
  <c r="H20" i="24"/>
  <c r="H41" i="24" s="1"/>
  <c r="H21" i="24"/>
  <c r="H42" i="24" s="1"/>
  <c r="H22" i="24"/>
  <c r="H23" i="24"/>
  <c r="H44" i="24" s="1"/>
  <c r="H50" i="24" s="1"/>
  <c r="H24" i="24"/>
  <c r="H45" i="24" s="1"/>
  <c r="H51" i="24" s="1"/>
  <c r="C25" i="24"/>
  <c r="H25" i="24" s="1"/>
  <c r="D25" i="24"/>
  <c r="E25" i="24"/>
  <c r="F25" i="24"/>
  <c r="G25" i="24"/>
  <c r="H8" i="20"/>
  <c r="E18" i="27" l="1"/>
  <c r="E6" i="27"/>
  <c r="E12" i="27"/>
  <c r="E20" i="27"/>
  <c r="C53" i="26" s="1"/>
  <c r="F8" i="27"/>
  <c r="G8" i="27" s="1"/>
  <c r="E17" i="27"/>
  <c r="K27" i="26"/>
  <c r="E14" i="27"/>
  <c r="E7" i="27"/>
  <c r="E13" i="27"/>
  <c r="E16" i="27"/>
  <c r="E21" i="27"/>
  <c r="C54" i="26" s="1"/>
  <c r="E10" i="27"/>
  <c r="E5" i="27"/>
  <c r="G27" i="27" s="1"/>
  <c r="E49" i="25"/>
  <c r="D20" i="27"/>
  <c r="F20" i="27" s="1"/>
  <c r="G20" i="27" s="1"/>
  <c r="D55" i="26" s="1"/>
  <c r="F55" i="26" s="1"/>
  <c r="D47" i="25"/>
  <c r="G49" i="25"/>
  <c r="D49" i="25"/>
  <c r="H38" i="25"/>
  <c r="D14" i="27" s="1"/>
  <c r="F14" i="27" s="1"/>
  <c r="G14" i="27" s="1"/>
  <c r="H30" i="25"/>
  <c r="D6" i="27" s="1"/>
  <c r="F6" i="27" s="1"/>
  <c r="G6" i="27" s="1"/>
  <c r="H37" i="25"/>
  <c r="D13" i="27" s="1"/>
  <c r="F13" i="27" s="1"/>
  <c r="H13" i="27" s="1"/>
  <c r="H29" i="25"/>
  <c r="D5" i="27" s="1"/>
  <c r="F5" i="27" s="1"/>
  <c r="G5" i="27" s="1"/>
  <c r="F49" i="25"/>
  <c r="C47" i="25"/>
  <c r="H43" i="25"/>
  <c r="D19" i="27" s="1"/>
  <c r="H35" i="25"/>
  <c r="D11" i="27" s="1"/>
  <c r="G47" i="25"/>
  <c r="G7" i="27"/>
  <c r="F16" i="27"/>
  <c r="G16" i="27" s="1"/>
  <c r="F9" i="27"/>
  <c r="H9" i="27" s="1"/>
  <c r="F12" i="27"/>
  <c r="H12" i="27" s="1"/>
  <c r="H18" i="27"/>
  <c r="G18" i="27"/>
  <c r="D53" i="26" s="1"/>
  <c r="E53" i="26" s="1"/>
  <c r="F10" i="27"/>
  <c r="H10" i="27" s="1"/>
  <c r="F19" i="27"/>
  <c r="H19" i="27" s="1"/>
  <c r="F11" i="27"/>
  <c r="H11" i="27" s="1"/>
  <c r="H7" i="27"/>
  <c r="H8" i="27"/>
  <c r="F15" i="27"/>
  <c r="H15" i="27" s="1"/>
  <c r="H49" i="25"/>
  <c r="F47" i="25"/>
  <c r="E47" i="25"/>
  <c r="H45" i="25"/>
  <c r="H41" i="25"/>
  <c r="H49" i="24"/>
  <c r="H47" i="24"/>
  <c r="E47" i="24"/>
  <c r="C47" i="24"/>
  <c r="E60" i="22"/>
  <c r="E59" i="22"/>
  <c r="E58" i="22"/>
  <c r="C50" i="22"/>
  <c r="C51" i="22"/>
  <c r="C28" i="23"/>
  <c r="H25" i="21"/>
  <c r="H24" i="21"/>
  <c r="H23" i="21"/>
  <c r="H22" i="21"/>
  <c r="H21" i="21"/>
  <c r="H20" i="21"/>
  <c r="H19" i="21"/>
  <c r="H18" i="21"/>
  <c r="H17" i="21"/>
  <c r="H15" i="21"/>
  <c r="H14" i="21"/>
  <c r="H13" i="21"/>
  <c r="H11" i="21"/>
  <c r="H10" i="21"/>
  <c r="H9" i="21"/>
  <c r="H8" i="21"/>
  <c r="H6" i="21"/>
  <c r="F50" i="21"/>
  <c r="D50" i="21"/>
  <c r="J7" i="22"/>
  <c r="J6" i="22"/>
  <c r="H12" i="20"/>
  <c r="H11" i="20"/>
  <c r="H10" i="20"/>
  <c r="H9" i="20"/>
  <c r="H6" i="20"/>
  <c r="J26" i="22"/>
  <c r="J25" i="22"/>
  <c r="J24" i="22"/>
  <c r="J23" i="22"/>
  <c r="J22" i="22"/>
  <c r="J21" i="22"/>
  <c r="J20" i="22"/>
  <c r="J19" i="22"/>
  <c r="J18" i="22"/>
  <c r="J16" i="22"/>
  <c r="J15" i="22"/>
  <c r="J14" i="22"/>
  <c r="J13" i="22"/>
  <c r="J11" i="22"/>
  <c r="J10" i="22"/>
  <c r="J9" i="22"/>
  <c r="D36" i="21"/>
  <c r="E43" i="21"/>
  <c r="F45" i="21"/>
  <c r="F51" i="21" s="1"/>
  <c r="G44" i="21"/>
  <c r="G50" i="21" s="1"/>
  <c r="C45" i="21"/>
  <c r="C51" i="21" s="1"/>
  <c r="F44" i="21"/>
  <c r="D44" i="21"/>
  <c r="F43" i="21"/>
  <c r="G42" i="21"/>
  <c r="D41" i="21"/>
  <c r="E40" i="21"/>
  <c r="D40" i="21"/>
  <c r="G39" i="21"/>
  <c r="F39" i="21"/>
  <c r="F38" i="21"/>
  <c r="D38" i="21"/>
  <c r="E37" i="21"/>
  <c r="D37" i="21"/>
  <c r="F36" i="21"/>
  <c r="F35" i="21"/>
  <c r="D35" i="21"/>
  <c r="E34" i="21"/>
  <c r="D34" i="21"/>
  <c r="F33" i="21"/>
  <c r="F32" i="21"/>
  <c r="E32" i="21"/>
  <c r="D32" i="21"/>
  <c r="F31" i="21"/>
  <c r="E31" i="21"/>
  <c r="D31" i="21"/>
  <c r="F30" i="21"/>
  <c r="D30" i="21"/>
  <c r="G29" i="21"/>
  <c r="F29" i="21"/>
  <c r="E29" i="21"/>
  <c r="D29" i="21"/>
  <c r="G28" i="21"/>
  <c r="F28" i="21"/>
  <c r="E28" i="21"/>
  <c r="D28" i="21"/>
  <c r="C28" i="21"/>
  <c r="H16" i="21"/>
  <c r="H12" i="21"/>
  <c r="H24" i="20"/>
  <c r="H23" i="20"/>
  <c r="C27" i="23" s="1"/>
  <c r="H22" i="20"/>
  <c r="H21" i="20"/>
  <c r="H20" i="20"/>
  <c r="H19" i="20"/>
  <c r="H17" i="20"/>
  <c r="H16" i="20"/>
  <c r="H15" i="20"/>
  <c r="H14" i="20"/>
  <c r="H13" i="20"/>
  <c r="E38" i="20"/>
  <c r="G32" i="20"/>
  <c r="G33" i="20"/>
  <c r="G34" i="20"/>
  <c r="G35" i="20"/>
  <c r="G36" i="20"/>
  <c r="G37" i="20"/>
  <c r="G38" i="20"/>
  <c r="G39" i="20"/>
  <c r="G40" i="20"/>
  <c r="G41" i="20"/>
  <c r="G42" i="20"/>
  <c r="G43" i="20"/>
  <c r="G44" i="20"/>
  <c r="G50" i="20" s="1"/>
  <c r="G45" i="20"/>
  <c r="G51" i="20" s="1"/>
  <c r="F32" i="20"/>
  <c r="F33" i="20"/>
  <c r="F34" i="20"/>
  <c r="F35" i="20"/>
  <c r="F36" i="20"/>
  <c r="F37" i="20"/>
  <c r="F38" i="20"/>
  <c r="F39" i="20"/>
  <c r="F40" i="20"/>
  <c r="F41" i="20"/>
  <c r="F42" i="20"/>
  <c r="F43" i="20"/>
  <c r="F44" i="20"/>
  <c r="F50" i="20" s="1"/>
  <c r="F45" i="20"/>
  <c r="F51" i="20" s="1"/>
  <c r="E32" i="20"/>
  <c r="E33" i="20"/>
  <c r="E34" i="20"/>
  <c r="E35" i="20"/>
  <c r="E36" i="20"/>
  <c r="E37" i="20"/>
  <c r="E39" i="20"/>
  <c r="E40" i="20"/>
  <c r="E41" i="20"/>
  <c r="E42" i="20"/>
  <c r="E43" i="20"/>
  <c r="E44" i="20"/>
  <c r="E50" i="20" s="1"/>
  <c r="E45" i="20"/>
  <c r="E51" i="20" s="1"/>
  <c r="D32" i="20"/>
  <c r="D33" i="20"/>
  <c r="D34" i="20"/>
  <c r="D35" i="20"/>
  <c r="D36" i="20"/>
  <c r="D37" i="20"/>
  <c r="D38" i="20"/>
  <c r="D39" i="20"/>
  <c r="D40" i="20"/>
  <c r="D41" i="20"/>
  <c r="D42" i="20"/>
  <c r="D43" i="20"/>
  <c r="D44" i="20"/>
  <c r="D50" i="20" s="1"/>
  <c r="D45" i="20"/>
  <c r="D51" i="20" s="1"/>
  <c r="C32" i="20"/>
  <c r="C33" i="20"/>
  <c r="C34" i="20"/>
  <c r="C35" i="20"/>
  <c r="C36" i="20"/>
  <c r="C37" i="20"/>
  <c r="C38" i="20"/>
  <c r="C39" i="20"/>
  <c r="C40" i="20"/>
  <c r="C41" i="20"/>
  <c r="C42" i="20"/>
  <c r="C43" i="20"/>
  <c r="C44" i="20"/>
  <c r="C50" i="20" s="1"/>
  <c r="C45" i="20"/>
  <c r="C51" i="20" s="1"/>
  <c r="G28" i="20"/>
  <c r="D28" i="20"/>
  <c r="E28" i="20"/>
  <c r="F28" i="20"/>
  <c r="C28" i="20"/>
  <c r="G25" i="20"/>
  <c r="F25" i="20"/>
  <c r="E25" i="20"/>
  <c r="D25" i="20"/>
  <c r="H18" i="20"/>
  <c r="F49" i="20" l="1"/>
  <c r="D49" i="20"/>
  <c r="E49" i="20"/>
  <c r="H31" i="20"/>
  <c r="C7" i="23" s="1"/>
  <c r="C25" i="23"/>
  <c r="C26" i="23"/>
  <c r="C47" i="20"/>
  <c r="C49" i="20"/>
  <c r="G28" i="27"/>
  <c r="F65" i="26" s="1"/>
  <c r="F64" i="26"/>
  <c r="G9" i="27"/>
  <c r="J9" i="27"/>
  <c r="C42" i="26"/>
  <c r="J18" i="27"/>
  <c r="C51" i="26"/>
  <c r="J12" i="27"/>
  <c r="C45" i="26"/>
  <c r="J11" i="27"/>
  <c r="C44" i="26"/>
  <c r="D44" i="26" s="1"/>
  <c r="H47" i="25"/>
  <c r="D17" i="27"/>
  <c r="F17" i="27" s="1"/>
  <c r="H51" i="25"/>
  <c r="D21" i="27"/>
  <c r="F21" i="27" s="1"/>
  <c r="G21" i="27" s="1"/>
  <c r="D56" i="26" s="1"/>
  <c r="E56" i="26" s="1"/>
  <c r="J7" i="27"/>
  <c r="C40" i="26"/>
  <c r="K5" i="26" s="1"/>
  <c r="L5" i="26" s="1"/>
  <c r="M5" i="26" s="1"/>
  <c r="J15" i="27"/>
  <c r="C48" i="26"/>
  <c r="J8" i="27"/>
  <c r="C41" i="26"/>
  <c r="D41" i="26" s="1"/>
  <c r="G11" i="27"/>
  <c r="J13" i="27"/>
  <c r="C46" i="26"/>
  <c r="K19" i="26" s="1"/>
  <c r="L19" i="26" s="1"/>
  <c r="M19" i="26" s="1"/>
  <c r="N19" i="26" s="1"/>
  <c r="O19" i="26" s="1"/>
  <c r="J19" i="27"/>
  <c r="C52" i="26"/>
  <c r="J10" i="27"/>
  <c r="C43" i="26"/>
  <c r="H16" i="27"/>
  <c r="H5" i="27"/>
  <c r="J5" i="27" s="1"/>
  <c r="H6" i="27"/>
  <c r="J6" i="27" s="1"/>
  <c r="G15" i="27"/>
  <c r="G13" i="27"/>
  <c r="D48" i="26" s="1"/>
  <c r="G12" i="27"/>
  <c r="G19" i="27"/>
  <c r="D54" i="26" s="1"/>
  <c r="G10" i="27"/>
  <c r="H14" i="27"/>
  <c r="F53" i="26"/>
  <c r="E55" i="26"/>
  <c r="F14" i="23"/>
  <c r="F11" i="23"/>
  <c r="H42" i="21"/>
  <c r="D18" i="23" s="1"/>
  <c r="F18" i="23" s="1"/>
  <c r="C36" i="21"/>
  <c r="C40" i="21"/>
  <c r="C44" i="21"/>
  <c r="C50" i="21" s="1"/>
  <c r="G32" i="21"/>
  <c r="G45" i="21"/>
  <c r="G51" i="21" s="1"/>
  <c r="C29" i="21"/>
  <c r="F41" i="21"/>
  <c r="C32" i="21"/>
  <c r="D43" i="21"/>
  <c r="G49" i="20"/>
  <c r="H25" i="20"/>
  <c r="H36" i="20"/>
  <c r="C12" i="23" s="1"/>
  <c r="H45" i="20"/>
  <c r="H35" i="20"/>
  <c r="C11" i="23" s="1"/>
  <c r="H44" i="20"/>
  <c r="H29" i="20"/>
  <c r="H38" i="20"/>
  <c r="C14" i="23" s="1"/>
  <c r="H37" i="20"/>
  <c r="C13" i="23" s="1"/>
  <c r="H30" i="20"/>
  <c r="C6" i="23" s="1"/>
  <c r="H43" i="20"/>
  <c r="C19" i="23" s="1"/>
  <c r="F34" i="21"/>
  <c r="F49" i="21" s="1"/>
  <c r="F37" i="21"/>
  <c r="D39" i="21"/>
  <c r="F40" i="21"/>
  <c r="D42" i="21"/>
  <c r="G43" i="21"/>
  <c r="D45" i="21"/>
  <c r="D51" i="21" s="1"/>
  <c r="G31" i="21"/>
  <c r="D33" i="21"/>
  <c r="G34" i="21"/>
  <c r="G37" i="21"/>
  <c r="E39" i="21"/>
  <c r="G40" i="21"/>
  <c r="E42" i="21"/>
  <c r="E45" i="21"/>
  <c r="E51" i="21" s="1"/>
  <c r="E30" i="21"/>
  <c r="E33" i="21"/>
  <c r="E36" i="21"/>
  <c r="F42" i="21"/>
  <c r="G30" i="21"/>
  <c r="G33" i="21"/>
  <c r="E35" i="21"/>
  <c r="G36" i="21"/>
  <c r="E38" i="21"/>
  <c r="E41" i="21"/>
  <c r="E44" i="21"/>
  <c r="E50" i="21" s="1"/>
  <c r="G35" i="21"/>
  <c r="G38" i="21"/>
  <c r="G41" i="21"/>
  <c r="H30" i="21"/>
  <c r="D6" i="23" s="1"/>
  <c r="F6" i="23" s="1"/>
  <c r="H31" i="21"/>
  <c r="D7" i="23" s="1"/>
  <c r="F7" i="23" s="1"/>
  <c r="H39" i="21"/>
  <c r="D15" i="23" s="1"/>
  <c r="F15" i="23" s="1"/>
  <c r="C31" i="21"/>
  <c r="C35" i="21"/>
  <c r="C39" i="21"/>
  <c r="C43" i="21"/>
  <c r="H36" i="21"/>
  <c r="D12" i="23" s="1"/>
  <c r="F12" i="23" s="1"/>
  <c r="H40" i="21"/>
  <c r="D16" i="23" s="1"/>
  <c r="F16" i="23" s="1"/>
  <c r="H37" i="21"/>
  <c r="D13" i="23" s="1"/>
  <c r="F13" i="23" s="1"/>
  <c r="H38" i="21"/>
  <c r="D14" i="23" s="1"/>
  <c r="H33" i="21"/>
  <c r="D9" i="23" s="1"/>
  <c r="F9" i="23" s="1"/>
  <c r="H41" i="21"/>
  <c r="D17" i="23" s="1"/>
  <c r="F17" i="23" s="1"/>
  <c r="C30" i="21"/>
  <c r="C34" i="21"/>
  <c r="C38" i="21"/>
  <c r="C42" i="21"/>
  <c r="H35" i="21"/>
  <c r="D11" i="23" s="1"/>
  <c r="H43" i="21"/>
  <c r="D19" i="23" s="1"/>
  <c r="F19" i="23" s="1"/>
  <c r="C33" i="21"/>
  <c r="C37" i="21"/>
  <c r="C41" i="21"/>
  <c r="H44" i="21"/>
  <c r="H45" i="21"/>
  <c r="H32" i="21"/>
  <c r="D8" i="23" s="1"/>
  <c r="F8" i="23" s="1"/>
  <c r="H29" i="21"/>
  <c r="D5" i="23" s="1"/>
  <c r="H34" i="21"/>
  <c r="D10" i="23" s="1"/>
  <c r="F10" i="23" s="1"/>
  <c r="H42" i="20"/>
  <c r="C18" i="23" s="1"/>
  <c r="H34" i="20"/>
  <c r="C10" i="23" s="1"/>
  <c r="H41" i="20"/>
  <c r="C17" i="23" s="1"/>
  <c r="H33" i="20"/>
  <c r="C9" i="23" s="1"/>
  <c r="H40" i="20"/>
  <c r="C16" i="23" s="1"/>
  <c r="H32" i="20"/>
  <c r="C8" i="23" s="1"/>
  <c r="H39" i="20"/>
  <c r="C15" i="23" s="1"/>
  <c r="E15" i="23" s="1"/>
  <c r="D47" i="20"/>
  <c r="G47" i="20"/>
  <c r="E47" i="20"/>
  <c r="F47" i="20"/>
  <c r="E7" i="23" l="1"/>
  <c r="H7" i="23" s="1"/>
  <c r="E9" i="23"/>
  <c r="G9" i="23" s="1"/>
  <c r="E19" i="23"/>
  <c r="G19" i="23" s="1"/>
  <c r="E12" i="23"/>
  <c r="H12" i="23" s="1"/>
  <c r="E6" i="23"/>
  <c r="H6" i="23" s="1"/>
  <c r="B50" i="22"/>
  <c r="B51" i="22"/>
  <c r="E17" i="23"/>
  <c r="H17" i="23" s="1"/>
  <c r="E10" i="23"/>
  <c r="G10" i="23" s="1"/>
  <c r="E11" i="23"/>
  <c r="G11" i="23" s="1"/>
  <c r="E18" i="23"/>
  <c r="G18" i="23" s="1"/>
  <c r="E8" i="23"/>
  <c r="H8" i="23" s="1"/>
  <c r="E13" i="23"/>
  <c r="H13" i="23" s="1"/>
  <c r="E16" i="23"/>
  <c r="G16" i="23" s="1"/>
  <c r="E14" i="23"/>
  <c r="G14" i="23" s="1"/>
  <c r="H50" i="20"/>
  <c r="C20" i="23"/>
  <c r="E20" i="23" s="1"/>
  <c r="C48" i="22" s="1"/>
  <c r="B48" i="22" s="1"/>
  <c r="H51" i="20"/>
  <c r="C21" i="23"/>
  <c r="E21" i="23" s="1"/>
  <c r="H51" i="21"/>
  <c r="D21" i="23"/>
  <c r="F21" i="23" s="1"/>
  <c r="H50" i="21"/>
  <c r="D20" i="23"/>
  <c r="F20" i="23" s="1"/>
  <c r="G49" i="21"/>
  <c r="D45" i="26"/>
  <c r="F45" i="26" s="1"/>
  <c r="K18" i="26"/>
  <c r="L18" i="26" s="1"/>
  <c r="M18" i="26" s="1"/>
  <c r="N18" i="26" s="1"/>
  <c r="O18" i="26" s="1"/>
  <c r="E45" i="26"/>
  <c r="D40" i="26"/>
  <c r="K8" i="26"/>
  <c r="L8" i="26" s="1"/>
  <c r="M8" i="26" s="1"/>
  <c r="E41" i="26"/>
  <c r="F41" i="26"/>
  <c r="K14" i="26"/>
  <c r="L14" i="26" s="1"/>
  <c r="M14" i="26" s="1"/>
  <c r="G17" i="27"/>
  <c r="D52" i="26" s="1"/>
  <c r="E52" i="26" s="1"/>
  <c r="H17" i="27"/>
  <c r="N5" i="26"/>
  <c r="F56" i="26"/>
  <c r="K21" i="26"/>
  <c r="L21" i="26" s="1"/>
  <c r="M21" i="26" s="1"/>
  <c r="O21" i="26" s="1"/>
  <c r="E48" i="26"/>
  <c r="F48" i="26"/>
  <c r="D43" i="26"/>
  <c r="E43" i="26" s="1"/>
  <c r="F54" i="26"/>
  <c r="E54" i="26"/>
  <c r="D46" i="26"/>
  <c r="F46" i="26" s="1"/>
  <c r="K26" i="26"/>
  <c r="L26" i="26" s="1"/>
  <c r="M26" i="26" s="1"/>
  <c r="N26" i="26" s="1"/>
  <c r="O26" i="26" s="1"/>
  <c r="K17" i="26"/>
  <c r="L17" i="26" s="1"/>
  <c r="M17" i="26" s="1"/>
  <c r="N17" i="26" s="1"/>
  <c r="O17" i="26" s="1"/>
  <c r="E44" i="26"/>
  <c r="F44" i="26"/>
  <c r="D42" i="26"/>
  <c r="E42" i="26" s="1"/>
  <c r="F42" i="26"/>
  <c r="K11" i="26"/>
  <c r="L11" i="26" s="1"/>
  <c r="M11" i="26" s="1"/>
  <c r="J14" i="27"/>
  <c r="C47" i="26"/>
  <c r="J16" i="27"/>
  <c r="C49" i="26"/>
  <c r="D51" i="26"/>
  <c r="E51" i="26" s="1"/>
  <c r="H49" i="20"/>
  <c r="C5" i="23"/>
  <c r="C49" i="22"/>
  <c r="B49" i="22" s="1"/>
  <c r="H15" i="23"/>
  <c r="G6" i="23"/>
  <c r="J6" i="23"/>
  <c r="H10" i="23"/>
  <c r="D49" i="21"/>
  <c r="E49" i="21"/>
  <c r="C49" i="21"/>
  <c r="H49" i="21"/>
  <c r="C47" i="21"/>
  <c r="D47" i="21"/>
  <c r="F47" i="21"/>
  <c r="H47" i="20"/>
  <c r="E47" i="21"/>
  <c r="G47" i="21"/>
  <c r="H47" i="21"/>
  <c r="G7" i="23" l="1"/>
  <c r="G13" i="23"/>
  <c r="G8" i="23"/>
  <c r="F60" i="22"/>
  <c r="C37" i="22"/>
  <c r="B37" i="22" s="1"/>
  <c r="J19" i="23"/>
  <c r="G17" i="23"/>
  <c r="H14" i="23"/>
  <c r="H18" i="23"/>
  <c r="J18" i="23" s="1"/>
  <c r="K27" i="22"/>
  <c r="H5" i="23"/>
  <c r="J5" i="23" s="1"/>
  <c r="H16" i="23"/>
  <c r="J16" i="23" s="1"/>
  <c r="H11" i="23"/>
  <c r="C39" i="22" s="1"/>
  <c r="B39" i="22" s="1"/>
  <c r="D48" i="22"/>
  <c r="F48" i="22" s="1"/>
  <c r="G21" i="23"/>
  <c r="D51" i="22" s="1"/>
  <c r="F51" i="22" s="1"/>
  <c r="D50" i="22"/>
  <c r="F50" i="22" s="1"/>
  <c r="F43" i="26"/>
  <c r="O5" i="26"/>
  <c r="F51" i="26"/>
  <c r="K24" i="26"/>
  <c r="L24" i="26" s="1"/>
  <c r="M24" i="26" s="1"/>
  <c r="D49" i="26"/>
  <c r="E49" i="26" s="1"/>
  <c r="N14" i="26"/>
  <c r="O14" i="26"/>
  <c r="K20" i="26"/>
  <c r="L20" i="26" s="1"/>
  <c r="M20" i="26" s="1"/>
  <c r="N20" i="26" s="1"/>
  <c r="O20" i="26" s="1"/>
  <c r="E46" i="26"/>
  <c r="D47" i="26"/>
  <c r="E47" i="26" s="1"/>
  <c r="F52" i="26"/>
  <c r="N28" i="26"/>
  <c r="N29" i="26" s="1"/>
  <c r="G26" i="27"/>
  <c r="F63" i="26" s="1"/>
  <c r="J17" i="27"/>
  <c r="C50" i="26"/>
  <c r="J17" i="23"/>
  <c r="C45" i="22"/>
  <c r="J13" i="23"/>
  <c r="C41" i="22"/>
  <c r="J7" i="23"/>
  <c r="C35" i="22"/>
  <c r="B35" i="22" s="1"/>
  <c r="J15" i="23"/>
  <c r="C43" i="22"/>
  <c r="J12" i="23"/>
  <c r="C40" i="22"/>
  <c r="D49" i="22"/>
  <c r="F49" i="22" s="1"/>
  <c r="J8" i="23"/>
  <c r="C36" i="22"/>
  <c r="J10" i="23"/>
  <c r="C38" i="22"/>
  <c r="C21" i="7"/>
  <c r="C23" i="7" l="1"/>
  <c r="C25" i="7" s="1"/>
  <c r="C46" i="22"/>
  <c r="D46" i="22" s="1"/>
  <c r="E46" i="22" s="1"/>
  <c r="F58" i="22"/>
  <c r="C44" i="22"/>
  <c r="B44" i="22" s="1"/>
  <c r="K24" i="22" s="1"/>
  <c r="L24" i="22" s="1"/>
  <c r="M24" i="22" s="1"/>
  <c r="C47" i="22"/>
  <c r="B47" i="22" s="1"/>
  <c r="J11" i="23"/>
  <c r="D45" i="22"/>
  <c r="F45" i="22" s="1"/>
  <c r="B45" i="22"/>
  <c r="K25" i="22" s="1"/>
  <c r="L25" i="22" s="1"/>
  <c r="J14" i="23"/>
  <c r="C42" i="22"/>
  <c r="E48" i="22"/>
  <c r="D36" i="22"/>
  <c r="F36" i="22" s="1"/>
  <c r="B36" i="22"/>
  <c r="D43" i="22"/>
  <c r="F43" i="22" s="1"/>
  <c r="B43" i="22"/>
  <c r="K21" i="22" s="1"/>
  <c r="L21" i="22" s="1"/>
  <c r="O21" i="22" s="1"/>
  <c r="D41" i="22"/>
  <c r="F41" i="22" s="1"/>
  <c r="B41" i="22"/>
  <c r="K19" i="22" s="1"/>
  <c r="L19" i="22" s="1"/>
  <c r="D40" i="22"/>
  <c r="E40" i="22" s="1"/>
  <c r="B40" i="22"/>
  <c r="K18" i="22" s="1"/>
  <c r="L18" i="22" s="1"/>
  <c r="M18" i="22" s="1"/>
  <c r="D38" i="22"/>
  <c r="F38" i="22" s="1"/>
  <c r="B38" i="22"/>
  <c r="K14" i="22" s="1"/>
  <c r="L14" i="22" s="1"/>
  <c r="O8" i="26"/>
  <c r="O28" i="26" s="1"/>
  <c r="O29" i="26" s="1"/>
  <c r="M28" i="26"/>
  <c r="M29" i="26" s="1"/>
  <c r="E51" i="22"/>
  <c r="E50" i="22"/>
  <c r="D50" i="26"/>
  <c r="E50" i="26" s="1"/>
  <c r="K25" i="26"/>
  <c r="L25" i="26" s="1"/>
  <c r="M25" i="26" s="1"/>
  <c r="N25" i="26" s="1"/>
  <c r="O25" i="26" s="1"/>
  <c r="F49" i="26"/>
  <c r="F47" i="26"/>
  <c r="G64" i="26"/>
  <c r="G65" i="26" s="1"/>
  <c r="N24" i="26"/>
  <c r="O24" i="26" s="1"/>
  <c r="F59" i="22"/>
  <c r="D35" i="22"/>
  <c r="F35" i="22" s="1"/>
  <c r="E49" i="22"/>
  <c r="D37" i="22"/>
  <c r="E37" i="22" s="1"/>
  <c r="D39" i="22"/>
  <c r="E39" i="22" s="1"/>
  <c r="K17" i="22"/>
  <c r="L17" i="22" s="1"/>
  <c r="M17" i="22" s="1"/>
  <c r="B46" i="22" l="1"/>
  <c r="K26" i="22" s="1"/>
  <c r="L26" i="22" s="1"/>
  <c r="M26" i="22" s="1"/>
  <c r="N26" i="22" s="1"/>
  <c r="G59" i="22"/>
  <c r="G60" i="22" s="1"/>
  <c r="E36" i="22"/>
  <c r="D44" i="22"/>
  <c r="F44" i="22" s="1"/>
  <c r="D47" i="22"/>
  <c r="E47" i="22" s="1"/>
  <c r="E45" i="22"/>
  <c r="E38" i="22"/>
  <c r="B42" i="22"/>
  <c r="K20" i="22" s="1"/>
  <c r="L20" i="22" s="1"/>
  <c r="M20" i="22" s="1"/>
  <c r="O20" i="22" s="1"/>
  <c r="D42" i="22"/>
  <c r="F46" i="22"/>
  <c r="E43" i="22"/>
  <c r="E41" i="22"/>
  <c r="F40" i="22"/>
  <c r="M19" i="22"/>
  <c r="N19" i="22" s="1"/>
  <c r="O19" i="22" s="1"/>
  <c r="M14" i="22"/>
  <c r="M25" i="22"/>
  <c r="K5" i="22"/>
  <c r="L5" i="22" s="1"/>
  <c r="M5" i="22" s="1"/>
  <c r="F50" i="26"/>
  <c r="K8" i="22"/>
  <c r="L8" i="22" s="1"/>
  <c r="E35" i="22"/>
  <c r="F39" i="22"/>
  <c r="N18" i="22"/>
  <c r="O18" i="22" s="1"/>
  <c r="N24" i="22"/>
  <c r="O24" i="22" s="1"/>
  <c r="O17" i="22"/>
  <c r="F37" i="22"/>
  <c r="E44" i="22" l="1"/>
  <c r="F47" i="22"/>
  <c r="E42" i="22"/>
  <c r="F42" i="22"/>
  <c r="O14" i="22"/>
  <c r="O26" i="22"/>
  <c r="N5" i="22"/>
  <c r="M8" i="22"/>
  <c r="N25" i="22"/>
  <c r="O25" i="22" s="1"/>
  <c r="N28" i="22" l="1"/>
  <c r="N29" i="22" s="1"/>
  <c r="G58" i="22"/>
  <c r="N8" i="22"/>
  <c r="O8" i="22" s="1"/>
  <c r="O5" i="22"/>
  <c r="B23" i="7" l="1"/>
  <c r="B25" i="7" s="1"/>
  <c r="O28" i="22"/>
  <c r="O29" i="22" s="1"/>
  <c r="E40" i="26"/>
  <c r="F40" i="26"/>
  <c r="G63" i="26"/>
</calcChain>
</file>

<file path=xl/sharedStrings.xml><?xml version="1.0" encoding="utf-8"?>
<sst xmlns="http://schemas.openxmlformats.org/spreadsheetml/2006/main" count="742" uniqueCount="137">
  <si>
    <t>City of Pleasanton</t>
  </si>
  <si>
    <t>Proposer Name:</t>
  </si>
  <si>
    <t>Recycling RFP</t>
  </si>
  <si>
    <t xml:space="preserve">Instuctions: Proposer will fill out cells in orange </t>
  </si>
  <si>
    <t>Processing Services</t>
  </si>
  <si>
    <t>Recylable Materials Processing Services Proposal</t>
  </si>
  <si>
    <t>Option 1</t>
  </si>
  <si>
    <t>Option 2</t>
  </si>
  <si>
    <t>Facility Name</t>
  </si>
  <si>
    <t>Facility Location</t>
  </si>
  <si>
    <t>Contractor component for processing services ($/ton)</t>
  </si>
  <si>
    <t>A</t>
  </si>
  <si>
    <t>Processing Facility Regulatory Fees &amp; Taxes (list separately)</t>
  </si>
  <si>
    <t>1.  </t>
  </si>
  <si>
    <t>B</t>
  </si>
  <si>
    <t>2.  </t>
  </si>
  <si>
    <t>C</t>
  </si>
  <si>
    <t>3.  </t>
  </si>
  <si>
    <t>D</t>
  </si>
  <si>
    <t>E</t>
  </si>
  <si>
    <t>5.  </t>
  </si>
  <si>
    <t>F</t>
  </si>
  <si>
    <t>6.  </t>
  </si>
  <si>
    <t>G</t>
  </si>
  <si>
    <t>H</t>
  </si>
  <si>
    <t>I</t>
  </si>
  <si>
    <t>Total Regulatory Fees ($/ton)</t>
  </si>
  <si>
    <t>J = B+C+D+E+F+G+H+I</t>
  </si>
  <si>
    <t>Total Processing Cost ($/ton)</t>
  </si>
  <si>
    <t>M = A + J</t>
  </si>
  <si>
    <t>Revenue ($/ton)</t>
  </si>
  <si>
    <t>N , from Revenue per share tab</t>
  </si>
  <si>
    <t>95% Materials Marketing Revenue Share</t>
  </si>
  <si>
    <t>Q = P x N</t>
  </si>
  <si>
    <t xml:space="preserve">Insert tons to indicate assumptions made for mix of recyclable commodities, reflecting historical commodity mix and expected fluctuations in calculating the value. </t>
  </si>
  <si>
    <t xml:space="preserve">Input weights below </t>
  </si>
  <si>
    <t>Material Weight (Lbs.)</t>
  </si>
  <si>
    <t>Total</t>
  </si>
  <si>
    <t>Total Sample Input (Lbs.)</t>
  </si>
  <si>
    <t>Material</t>
  </si>
  <si>
    <t>Type</t>
  </si>
  <si>
    <t>Aluminum</t>
  </si>
  <si>
    <t>Recyclable</t>
  </si>
  <si>
    <t>Glass-Mixed</t>
  </si>
  <si>
    <t>HDPE-Colored</t>
  </si>
  <si>
    <t>HDPE-Natural</t>
  </si>
  <si>
    <t>Mixed Paper</t>
  </si>
  <si>
    <t>Mixed Rigid</t>
  </si>
  <si>
    <t>OCC</t>
  </si>
  <si>
    <t>ONP</t>
  </si>
  <si>
    <t>PET</t>
  </si>
  <si>
    <t>Scrap Metal</t>
  </si>
  <si>
    <t>Tin Cans</t>
  </si>
  <si>
    <t>Polypropylene</t>
  </si>
  <si>
    <t>[Other]</t>
  </si>
  <si>
    <t>Residue</t>
  </si>
  <si>
    <t>Shrinkage</t>
  </si>
  <si>
    <t>Total (Excluding Shrinkage)</t>
  </si>
  <si>
    <t>Material Composition (%)</t>
  </si>
  <si>
    <t>Residue (Shrinkage)</t>
  </si>
  <si>
    <t>Check Total</t>
  </si>
  <si>
    <t xml:space="preserve">Indicate the tonnage of material that is considered non-recyclable (residue) in calculating the value. </t>
  </si>
  <si>
    <t>Sorted Commodity</t>
  </si>
  <si>
    <t>Material Type</t>
  </si>
  <si>
    <t>Recovery %</t>
  </si>
  <si>
    <t>Residue %</t>
  </si>
  <si>
    <t>Material Recovered/Sorted (lbs.)</t>
  </si>
  <si>
    <t>Est. Disposed From Residue (lbs.)</t>
  </si>
  <si>
    <t>Material Composition (lbs.)</t>
  </si>
  <si>
    <t xml:space="preserve"> Capture Rate</t>
  </si>
  <si>
    <t>Guaranteed Capture Rate</t>
  </si>
  <si>
    <t>Difference in Capture Rate</t>
  </si>
  <si>
    <t>Inputs/Assumptions</t>
  </si>
  <si>
    <t>Composition Inputs (lbs.)</t>
  </si>
  <si>
    <t>Sample (lbs.)</t>
  </si>
  <si>
    <t xml:space="preserve">Capture Rate </t>
  </si>
  <si>
    <t>Total Sample Input</t>
  </si>
  <si>
    <t>Total Composition Captured</t>
  </si>
  <si>
    <t>Available Material</t>
  </si>
  <si>
    <t>Tons Residue Produced</t>
  </si>
  <si>
    <t>Inbound Material</t>
  </si>
  <si>
    <t>Residue based on Inbound</t>
  </si>
  <si>
    <t>Annual Tons:</t>
  </si>
  <si>
    <t xml:space="preserve">Contractor Revenue Share: </t>
  </si>
  <si>
    <t>Market Index Information</t>
  </si>
  <si>
    <t xml:space="preserve">Year: </t>
  </si>
  <si>
    <t>Recyclable Materials Commodity</t>
  </si>
  <si>
    <t>Name</t>
  </si>
  <si>
    <t>Region</t>
  </si>
  <si>
    <t>Column</t>
  </si>
  <si>
    <t>CRV Applied</t>
  </si>
  <si>
    <t>Index Date</t>
  </si>
  <si>
    <t>Index Price</t>
  </si>
  <si>
    <t>Index Unit</t>
  </si>
  <si>
    <t>$/Ton</t>
  </si>
  <si>
    <t>Recovered Commodity Composition (%</t>
  </si>
  <si>
    <t>Annual Tons</t>
  </si>
  <si>
    <t>Annual Commodity Revenue</t>
  </si>
  <si>
    <t>Contractor Revenue Share</t>
  </si>
  <si>
    <t>Annual Revenue Sharing</t>
  </si>
  <si>
    <t>Secondary Market Pricing (SMP)</t>
  </si>
  <si>
    <t>Los Angeles</t>
  </si>
  <si>
    <t>Metals Aluminum Cans (Sorted, Baled, ¢lb del.)</t>
  </si>
  <si>
    <t>Regional Average</t>
  </si>
  <si>
    <t>Yes</t>
  </si>
  <si>
    <t>per pound</t>
  </si>
  <si>
    <t>CA REFUND VALUE</t>
  </si>
  <si>
    <t>OTHER REFUND VALUE</t>
  </si>
  <si>
    <t>Three-Mix Glass</t>
  </si>
  <si>
    <t>Glass 3 Mix ($/ton del. As recyclable or disposable)</t>
  </si>
  <si>
    <t>per ton</t>
  </si>
  <si>
    <t>Plastics  Colored HDPE (Baled, ¢/lb, picked up)</t>
  </si>
  <si>
    <t>HDPE-Clear/Natural</t>
  </si>
  <si>
    <t>Plastics  Natural HDPE (Baled, ¢/lb, picked up)</t>
  </si>
  <si>
    <t>San Francisco</t>
  </si>
  <si>
    <t>PS 54 Mixed Paper (MP)</t>
  </si>
  <si>
    <t xml:space="preserve">No </t>
  </si>
  <si>
    <t>Mixed Rigid Plastics</t>
  </si>
  <si>
    <t>Plastics  Comingled (#1-7, Baled, ¢/lb, picked up)</t>
  </si>
  <si>
    <t>OCC (11)</t>
  </si>
  <si>
    <t>ONP (News)</t>
  </si>
  <si>
    <t>PS 56 Sorted Residential Papers &amp; news (SPRN)</t>
  </si>
  <si>
    <t>Plastics  PET (Baled, ¢/lb, picked up)</t>
  </si>
  <si>
    <t>Metals Steel Cans (Sorted, Loose Price, $/ton del.)</t>
  </si>
  <si>
    <t>N/A</t>
  </si>
  <si>
    <t>Residue and Shrinkage</t>
  </si>
  <si>
    <t>$/ton</t>
  </si>
  <si>
    <t>Adjusted Recovered %</t>
  </si>
  <si>
    <t>Adjusted Recovered (lbs.)</t>
  </si>
  <si>
    <t>Adjusted Disposed from Residue (lbs.)</t>
  </si>
  <si>
    <t>Adjusted Material Composition (lbs.)</t>
  </si>
  <si>
    <t>Adjusted Capture Rate</t>
  </si>
  <si>
    <t>Adjusted</t>
  </si>
  <si>
    <t>Actual</t>
  </si>
  <si>
    <t>Rev Share</t>
  </si>
  <si>
    <t>11,000 tons Annually</t>
  </si>
  <si>
    <t>P = 11,000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</si>
</sst>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_);_(* \(#,##0.0\);_(* &quot;-&quot;??_);_(@_)"/>
    <numFmt numFmtId="165" formatCode="0.0%"/>
    <numFmt numFmtId="166" formatCode="_(* #,##0_);_(* \(#,##0\);_(* &quot;-&quot;??_);_(@_)"/>
  </numFmts>
  <fonts count="19" x14ac:knownFonts="1">
    <font>
      <sz val="11"/>
      <color theme="1"/>
      <name val="Calibri"/>
      <family val="2"/>
      <scheme val="minor"/>
    </font>
    <font>
      <sz val="11"/>
      <color rgb="FF3F3F76"/>
      <name val="Calibri"/>
      <family val="2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1"/>
      <color rgb="FF3F3F76"/>
      <name val="Calibri"/>
      <family val="2"/>
      <scheme val="minor"/>
    </font>
    <font>
      <sz val="1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Tahoma"/>
      <family val="2"/>
    </font>
    <font>
      <sz val="10"/>
      <color theme="1"/>
      <name val="Calibri"/>
      <family val="2"/>
      <scheme val="minor"/>
    </font>
    <font>
      <sz val="10"/>
      <color rgb="FF000000"/>
      <name val="Tahoma"/>
      <family val="2"/>
    </font>
    <font>
      <sz val="10"/>
      <color rgb="FF3F3F76"/>
      <name val="Calibri"/>
      <family val="2"/>
      <scheme val="minor"/>
    </font>
    <font>
      <sz val="10"/>
      <name val="Tahoma"/>
      <family val="2"/>
    </font>
    <font>
      <sz val="11"/>
      <name val="Calibri"/>
      <family val="2"/>
    </font>
  </fonts>
  <fills count="15">
    <fill>
      <patternFill patternType="none"/>
    </fill>
    <fill>
      <patternFill patternType="gray125"/>
    </fill>
    <fill>
      <patternFill patternType="solid">
        <fgColor rgb="FF9BBB59"/>
        <bgColor indexed="64"/>
      </patternFill>
    </fill>
    <fill>
      <patternFill patternType="solid">
        <fgColor rgb="FFE6EED5"/>
        <bgColor indexed="64"/>
      </patternFill>
    </fill>
    <fill>
      <patternFill patternType="solid">
        <fgColor rgb="FFFFCC99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indexed="65"/>
      </patternFill>
    </fill>
    <fill>
      <patternFill patternType="solid">
        <fgColor rgb="FFFFCC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35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thin">
        <color rgb="FF7F7F7F"/>
      </right>
      <top/>
      <bottom style="thin">
        <color rgb="FF7F7F7F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rgb="FF7F7F7F"/>
      </right>
      <top style="thin">
        <color auto="1"/>
      </top>
      <bottom style="thin">
        <color auto="1"/>
      </bottom>
      <diagonal/>
    </border>
    <border>
      <left/>
      <right style="thin">
        <color rgb="FF7F7F7F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/>
      <diagonal/>
    </border>
  </borders>
  <cellStyleXfs count="9">
    <xf numFmtId="0" fontId="0" fillId="0" borderId="0"/>
    <xf numFmtId="0" fontId="1" fillId="4" borderId="1" applyNumberFormat="0" applyAlignment="0" applyProtection="0"/>
    <xf numFmtId="0" fontId="2" fillId="6" borderId="0" applyNumberFormat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0" fillId="0" borderId="0"/>
    <xf numFmtId="43" fontId="13" fillId="0" borderId="0" applyFont="0" applyFill="0" applyBorder="0" applyAlignment="0" applyProtection="0"/>
    <xf numFmtId="9" fontId="13" fillId="0" borderId="0" applyFont="0" applyFill="0" applyBorder="0" applyAlignment="0" applyProtection="0"/>
  </cellStyleXfs>
  <cellXfs count="199">
    <xf numFmtId="0" fontId="0" fillId="0" borderId="0" xfId="0"/>
    <xf numFmtId="0" fontId="3" fillId="0" borderId="0" xfId="0" applyFont="1"/>
    <xf numFmtId="0" fontId="4" fillId="0" borderId="0" xfId="0" applyFont="1"/>
    <xf numFmtId="0" fontId="0" fillId="3" borderId="2" xfId="0" applyFill="1" applyBorder="1" applyAlignment="1">
      <alignment vertical="top" wrapText="1"/>
    </xf>
    <xf numFmtId="0" fontId="7" fillId="0" borderId="0" xfId="0" applyFont="1"/>
    <xf numFmtId="0" fontId="4" fillId="0" borderId="0" xfId="0" applyFont="1" applyAlignment="1">
      <alignment horizontal="right"/>
    </xf>
    <xf numFmtId="0" fontId="5" fillId="2" borderId="2" xfId="0" applyFont="1" applyFill="1" applyBorder="1" applyAlignment="1">
      <alignment vertical="top" wrapText="1"/>
    </xf>
    <xf numFmtId="7" fontId="6" fillId="4" borderId="2" xfId="1" applyNumberFormat="1" applyFont="1" applyBorder="1" applyAlignment="1">
      <alignment horizontal="center" vertical="top" wrapText="1"/>
    </xf>
    <xf numFmtId="7" fontId="6" fillId="0" borderId="2" xfId="1" applyNumberFormat="1" applyFont="1" applyFill="1" applyBorder="1" applyAlignment="1">
      <alignment horizontal="center" vertical="top" wrapText="1"/>
    </xf>
    <xf numFmtId="0" fontId="0" fillId="5" borderId="2" xfId="0" applyFill="1" applyBorder="1" applyAlignment="1">
      <alignment vertical="top" wrapText="1"/>
    </xf>
    <xf numFmtId="0" fontId="0" fillId="0" borderId="2" xfId="0" applyBorder="1" applyAlignment="1">
      <alignment horizontal="left" vertical="top" wrapText="1" indent="1"/>
    </xf>
    <xf numFmtId="0" fontId="0" fillId="7" borderId="2" xfId="0" applyFill="1" applyBorder="1" applyAlignment="1">
      <alignment horizontal="left" vertical="top" wrapText="1" indent="1"/>
    </xf>
    <xf numFmtId="0" fontId="0" fillId="0" borderId="0" xfId="2" applyFont="1" applyFill="1" applyBorder="1" applyAlignment="1">
      <alignment horizontal="center"/>
    </xf>
    <xf numFmtId="0" fontId="0" fillId="3" borderId="10" xfId="0" applyFill="1" applyBorder="1" applyAlignment="1">
      <alignment vertical="top" wrapText="1"/>
    </xf>
    <xf numFmtId="0" fontId="0" fillId="3" borderId="7" xfId="0" applyFill="1" applyBorder="1" applyAlignment="1">
      <alignment vertical="top" wrapText="1"/>
    </xf>
    <xf numFmtId="0" fontId="0" fillId="3" borderId="8" xfId="0" applyFill="1" applyBorder="1" applyAlignment="1">
      <alignment vertical="top" wrapText="1"/>
    </xf>
    <xf numFmtId="7" fontId="0" fillId="0" borderId="9" xfId="0" applyNumberFormat="1" applyBorder="1"/>
    <xf numFmtId="7" fontId="0" fillId="0" borderId="13" xfId="0" applyNumberFormat="1" applyBorder="1"/>
    <xf numFmtId="49" fontId="3" fillId="0" borderId="0" xfId="0" applyNumberFormat="1" applyFont="1"/>
    <xf numFmtId="0" fontId="8" fillId="0" borderId="0" xfId="0" applyFont="1"/>
    <xf numFmtId="49" fontId="11" fillId="2" borderId="2" xfId="0" applyNumberFormat="1" applyFont="1" applyFill="1" applyBorder="1" applyAlignment="1">
      <alignment horizontal="center" vertical="center" wrapText="1"/>
    </xf>
    <xf numFmtId="1" fontId="12" fillId="8" borderId="2" xfId="1" applyNumberFormat="1" applyFont="1" applyFill="1" applyBorder="1" applyAlignment="1">
      <alignment horizontal="center" vertical="center" wrapText="1"/>
    </xf>
    <xf numFmtId="49" fontId="11" fillId="9" borderId="2" xfId="0" applyNumberFormat="1" applyFont="1" applyFill="1" applyBorder="1" applyAlignment="1">
      <alignment horizontal="center" vertical="center" wrapText="1"/>
    </xf>
    <xf numFmtId="49" fontId="12" fillId="2" borderId="2" xfId="0" applyNumberFormat="1" applyFont="1" applyFill="1" applyBorder="1" applyAlignment="1">
      <alignment horizontal="center" vertical="center" wrapText="1"/>
    </xf>
    <xf numFmtId="49" fontId="12" fillId="9" borderId="2" xfId="0" applyNumberFormat="1" applyFont="1" applyFill="1" applyBorder="1" applyAlignment="1">
      <alignment horizontal="center" vertical="center" wrapText="1"/>
    </xf>
    <xf numFmtId="49" fontId="11" fillId="9" borderId="5" xfId="0" applyNumberFormat="1" applyFont="1" applyFill="1" applyBorder="1" applyAlignment="1">
      <alignment horizontal="center" vertical="center" wrapText="1"/>
    </xf>
    <xf numFmtId="0" fontId="2" fillId="0" borderId="0" xfId="6" applyFont="1"/>
    <xf numFmtId="0" fontId="2" fillId="0" borderId="0" xfId="6" applyFont="1" applyAlignment="1">
      <alignment horizontal="center"/>
    </xf>
    <xf numFmtId="43" fontId="2" fillId="0" borderId="0" xfId="7" applyFont="1" applyProtection="1"/>
    <xf numFmtId="9" fontId="2" fillId="0" borderId="0" xfId="7" applyNumberFormat="1" applyFont="1" applyProtection="1"/>
    <xf numFmtId="0" fontId="0" fillId="0" borderId="0" xfId="6" applyFont="1"/>
    <xf numFmtId="0" fontId="2" fillId="11" borderId="2" xfId="6" applyFont="1" applyFill="1" applyBorder="1" applyAlignment="1">
      <alignment horizontal="center"/>
    </xf>
    <xf numFmtId="10" fontId="2" fillId="0" borderId="2" xfId="8" applyNumberFormat="1" applyFont="1" applyBorder="1" applyProtection="1"/>
    <xf numFmtId="0" fontId="0" fillId="13" borderId="2" xfId="6" applyFont="1" applyFill="1" applyBorder="1" applyAlignment="1">
      <alignment horizontal="center"/>
    </xf>
    <xf numFmtId="0" fontId="2" fillId="10" borderId="2" xfId="6" applyFont="1" applyFill="1" applyBorder="1" applyAlignment="1">
      <alignment horizontal="center"/>
    </xf>
    <xf numFmtId="0" fontId="12" fillId="11" borderId="2" xfId="6" applyFont="1" applyFill="1" applyBorder="1" applyAlignment="1">
      <alignment horizontal="center"/>
    </xf>
    <xf numFmtId="0" fontId="12" fillId="12" borderId="2" xfId="6" applyFont="1" applyFill="1" applyBorder="1" applyAlignment="1">
      <alignment horizontal="center"/>
    </xf>
    <xf numFmtId="0" fontId="12" fillId="11" borderId="2" xfId="6" applyFont="1" applyFill="1" applyBorder="1" applyAlignment="1">
      <alignment horizontal="center" vertical="center"/>
    </xf>
    <xf numFmtId="10" fontId="0" fillId="0" borderId="2" xfId="8" applyNumberFormat="1" applyFont="1" applyFill="1" applyBorder="1" applyProtection="1"/>
    <xf numFmtId="0" fontId="0" fillId="0" borderId="0" xfId="6" applyFont="1" applyAlignment="1">
      <alignment horizontal="center"/>
    </xf>
    <xf numFmtId="43" fontId="0" fillId="0" borderId="0" xfId="7" applyFont="1" applyProtection="1"/>
    <xf numFmtId="10" fontId="0" fillId="12" borderId="2" xfId="8" applyNumberFormat="1" applyFont="1" applyFill="1" applyBorder="1" applyProtection="1"/>
    <xf numFmtId="0" fontId="0" fillId="8" borderId="0" xfId="0" applyFill="1"/>
    <xf numFmtId="0" fontId="0" fillId="0" borderId="2" xfId="6" applyFont="1" applyBorder="1" applyAlignment="1">
      <alignment horizontal="center"/>
    </xf>
    <xf numFmtId="2" fontId="12" fillId="4" borderId="2" xfId="1" applyNumberFormat="1" applyFont="1" applyBorder="1" applyAlignment="1">
      <alignment horizontal="center" vertical="center" wrapText="1"/>
    </xf>
    <xf numFmtId="1" fontId="12" fillId="4" borderId="2" xfId="1" applyNumberFormat="1" applyFont="1" applyBorder="1" applyAlignment="1">
      <alignment horizontal="center" vertical="center" wrapText="1"/>
    </xf>
    <xf numFmtId="14" fontId="1" fillId="4" borderId="1" xfId="1" applyNumberFormat="1" applyAlignment="1">
      <alignment vertical="center"/>
    </xf>
    <xf numFmtId="44" fontId="1" fillId="4" borderId="1" xfId="1" applyNumberFormat="1" applyAlignment="1">
      <alignment vertical="center"/>
    </xf>
    <xf numFmtId="14" fontId="16" fillId="4" borderId="1" xfId="1" applyNumberFormat="1" applyFont="1" applyAlignment="1">
      <alignment vertical="center"/>
    </xf>
    <xf numFmtId="14" fontId="16" fillId="4" borderId="15" xfId="1" applyNumberFormat="1" applyFont="1" applyBorder="1" applyAlignment="1">
      <alignment vertical="center"/>
    </xf>
    <xf numFmtId="44" fontId="16" fillId="4" borderId="1" xfId="1" applyNumberFormat="1" applyFont="1" applyAlignment="1">
      <alignment vertical="center"/>
    </xf>
    <xf numFmtId="0" fontId="15" fillId="0" borderId="2" xfId="0" applyFont="1" applyBorder="1" applyAlignment="1">
      <alignment vertical="center" wrapText="1"/>
    </xf>
    <xf numFmtId="0" fontId="14" fillId="0" borderId="2" xfId="0" applyFont="1" applyBorder="1" applyAlignment="1">
      <alignment vertical="center"/>
    </xf>
    <xf numFmtId="44" fontId="14" fillId="0" borderId="2" xfId="4" applyFont="1" applyBorder="1" applyAlignment="1">
      <alignment vertical="center"/>
    </xf>
    <xf numFmtId="8" fontId="1" fillId="4" borderId="1" xfId="1" applyNumberFormat="1" applyAlignment="1">
      <alignment vertical="center"/>
    </xf>
    <xf numFmtId="44" fontId="14" fillId="0" borderId="2" xfId="4" applyFont="1" applyFill="1" applyBorder="1" applyAlignment="1">
      <alignment vertical="center"/>
    </xf>
    <xf numFmtId="14" fontId="1" fillId="4" borderId="16" xfId="1" applyNumberFormat="1" applyBorder="1" applyAlignment="1">
      <alignment vertical="center"/>
    </xf>
    <xf numFmtId="44" fontId="1" fillId="4" borderId="16" xfId="1" applyNumberFormat="1" applyBorder="1" applyAlignment="1">
      <alignment vertical="center"/>
    </xf>
    <xf numFmtId="0" fontId="15" fillId="8" borderId="3" xfId="0" applyFont="1" applyFill="1" applyBorder="1" applyAlignment="1">
      <alignment vertical="center" wrapText="1"/>
    </xf>
    <xf numFmtId="0" fontId="14" fillId="8" borderId="3" xfId="0" applyFont="1" applyFill="1" applyBorder="1" applyAlignment="1">
      <alignment vertical="center"/>
    </xf>
    <xf numFmtId="44" fontId="14" fillId="8" borderId="3" xfId="4" applyFont="1" applyFill="1" applyBorder="1" applyAlignment="1">
      <alignment vertical="center"/>
    </xf>
    <xf numFmtId="44" fontId="12" fillId="2" borderId="2" xfId="0" applyNumberFormat="1" applyFont="1" applyFill="1" applyBorder="1" applyAlignment="1">
      <alignment horizontal="center" vertical="center" wrapText="1"/>
    </xf>
    <xf numFmtId="0" fontId="14" fillId="9" borderId="2" xfId="0" applyFont="1" applyFill="1" applyBorder="1" applyAlignment="1">
      <alignment vertical="center"/>
    </xf>
    <xf numFmtId="44" fontId="14" fillId="9" borderId="2" xfId="4" applyFont="1" applyFill="1" applyBorder="1" applyAlignment="1">
      <alignment vertical="center"/>
    </xf>
    <xf numFmtId="0" fontId="17" fillId="0" borderId="2" xfId="0" applyFont="1" applyBorder="1" applyAlignment="1">
      <alignment vertical="center" wrapText="1"/>
    </xf>
    <xf numFmtId="0" fontId="15" fillId="0" borderId="2" xfId="0" applyFont="1" applyBorder="1" applyAlignment="1">
      <alignment vertical="center"/>
    </xf>
    <xf numFmtId="0" fontId="12" fillId="9" borderId="2" xfId="6" applyFont="1" applyFill="1" applyBorder="1" applyAlignment="1">
      <alignment horizontal="center"/>
    </xf>
    <xf numFmtId="10" fontId="0" fillId="9" borderId="2" xfId="8" applyNumberFormat="1" applyFont="1" applyFill="1" applyBorder="1" applyProtection="1"/>
    <xf numFmtId="0" fontId="9" fillId="8" borderId="23" xfId="0" applyFont="1" applyFill="1" applyBorder="1" applyAlignment="1">
      <alignment horizontal="left"/>
    </xf>
    <xf numFmtId="0" fontId="9" fillId="8" borderId="24" xfId="0" applyFont="1" applyFill="1" applyBorder="1" applyAlignment="1">
      <alignment horizontal="center"/>
    </xf>
    <xf numFmtId="164" fontId="0" fillId="8" borderId="26" xfId="0" applyNumberFormat="1" applyFill="1" applyBorder="1" applyAlignment="1">
      <alignment wrapText="1"/>
    </xf>
    <xf numFmtId="0" fontId="9" fillId="8" borderId="27" xfId="0" applyFont="1" applyFill="1" applyBorder="1"/>
    <xf numFmtId="0" fontId="9" fillId="8" borderId="28" xfId="0" applyFont="1" applyFill="1" applyBorder="1"/>
    <xf numFmtId="0" fontId="9" fillId="8" borderId="29" xfId="0" applyFont="1" applyFill="1" applyBorder="1"/>
    <xf numFmtId="0" fontId="0" fillId="8" borderId="18" xfId="0" applyFill="1" applyBorder="1"/>
    <xf numFmtId="10" fontId="0" fillId="8" borderId="26" xfId="0" applyNumberFormat="1" applyFill="1" applyBorder="1" applyAlignment="1">
      <alignment horizontal="center"/>
    </xf>
    <xf numFmtId="164" fontId="0" fillId="8" borderId="26" xfId="0" applyNumberFormat="1" applyFill="1" applyBorder="1"/>
    <xf numFmtId="0" fontId="0" fillId="8" borderId="30" xfId="0" applyFill="1" applyBorder="1"/>
    <xf numFmtId="164" fontId="0" fillId="8" borderId="31" xfId="0" applyNumberFormat="1" applyFill="1" applyBorder="1"/>
    <xf numFmtId="0" fontId="0" fillId="8" borderId="32" xfId="0" applyFill="1" applyBorder="1" applyAlignment="1">
      <alignment horizontal="right"/>
    </xf>
    <xf numFmtId="10" fontId="0" fillId="8" borderId="31" xfId="0" applyNumberFormat="1" applyFill="1" applyBorder="1" applyAlignment="1">
      <alignment horizontal="center"/>
    </xf>
    <xf numFmtId="49" fontId="11" fillId="9" borderId="20" xfId="0" applyNumberFormat="1" applyFont="1" applyFill="1" applyBorder="1" applyAlignment="1">
      <alignment horizontal="center" vertical="center" wrapText="1"/>
    </xf>
    <xf numFmtId="10" fontId="0" fillId="0" borderId="2" xfId="0" applyNumberFormat="1" applyBorder="1"/>
    <xf numFmtId="164" fontId="0" fillId="0" borderId="2" xfId="0" applyNumberFormat="1" applyBorder="1"/>
    <xf numFmtId="43" fontId="0" fillId="0" borderId="2" xfId="0" applyNumberFormat="1" applyBorder="1"/>
    <xf numFmtId="0" fontId="0" fillId="0" borderId="2" xfId="0" applyBorder="1"/>
    <xf numFmtId="165" fontId="0" fillId="0" borderId="2" xfId="5" applyNumberFormat="1" applyFont="1" applyBorder="1"/>
    <xf numFmtId="165" fontId="0" fillId="7" borderId="2" xfId="5" applyNumberFormat="1" applyFont="1" applyFill="1" applyBorder="1"/>
    <xf numFmtId="165" fontId="0" fillId="0" borderId="2" xfId="0" applyNumberFormat="1" applyBorder="1"/>
    <xf numFmtId="0" fontId="9" fillId="8" borderId="23" xfId="0" applyFont="1" applyFill="1" applyBorder="1" applyAlignment="1">
      <alignment horizontal="center"/>
    </xf>
    <xf numFmtId="0" fontId="9" fillId="8" borderId="25" xfId="0" applyFont="1" applyFill="1" applyBorder="1" applyAlignment="1">
      <alignment horizontal="center"/>
    </xf>
    <xf numFmtId="0" fontId="9" fillId="8" borderId="0" xfId="0" applyFont="1" applyFill="1" applyAlignment="1">
      <alignment horizontal="center"/>
    </xf>
    <xf numFmtId="0" fontId="0" fillId="8" borderId="0" xfId="0" applyFill="1" applyAlignment="1">
      <alignment horizontal="left"/>
    </xf>
    <xf numFmtId="0" fontId="0" fillId="8" borderId="0" xfId="0" applyFill="1" applyAlignment="1">
      <alignment horizontal="right"/>
    </xf>
    <xf numFmtId="44" fontId="14" fillId="8" borderId="18" xfId="4" applyFont="1" applyFill="1" applyBorder="1"/>
    <xf numFmtId="44" fontId="14" fillId="8" borderId="0" xfId="4" applyFont="1" applyFill="1" applyBorder="1"/>
    <xf numFmtId="0" fontId="9" fillId="8" borderId="26" xfId="0" applyFont="1" applyFill="1" applyBorder="1" applyAlignment="1">
      <alignment horizontal="center"/>
    </xf>
    <xf numFmtId="44" fontId="9" fillId="8" borderId="0" xfId="4" applyFont="1" applyFill="1" applyBorder="1" applyAlignment="1">
      <alignment horizontal="center"/>
    </xf>
    <xf numFmtId="44" fontId="2" fillId="8" borderId="18" xfId="4" applyFont="1" applyFill="1" applyBorder="1" applyAlignment="1">
      <alignment horizontal="left"/>
    </xf>
    <xf numFmtId="10" fontId="2" fillId="8" borderId="0" xfId="4" applyNumberFormat="1" applyFont="1" applyFill="1" applyBorder="1"/>
    <xf numFmtId="44" fontId="2" fillId="8" borderId="30" xfId="4" applyFont="1" applyFill="1" applyBorder="1" applyAlignment="1">
      <alignment horizontal="left"/>
    </xf>
    <xf numFmtId="0" fontId="14" fillId="8" borderId="32" xfId="0" applyFont="1" applyFill="1" applyBorder="1"/>
    <xf numFmtId="44" fontId="14" fillId="8" borderId="32" xfId="4" applyFont="1" applyFill="1" applyBorder="1"/>
    <xf numFmtId="10" fontId="2" fillId="8" borderId="32" xfId="4" applyNumberFormat="1" applyFont="1" applyFill="1" applyBorder="1"/>
    <xf numFmtId="44" fontId="14" fillId="8" borderId="27" xfId="4" applyFont="1" applyFill="1" applyBorder="1"/>
    <xf numFmtId="0" fontId="14" fillId="8" borderId="28" xfId="0" applyFont="1" applyFill="1" applyBorder="1"/>
    <xf numFmtId="44" fontId="14" fillId="8" borderId="28" xfId="4" applyFont="1" applyFill="1" applyBorder="1"/>
    <xf numFmtId="0" fontId="9" fillId="8" borderId="29" xfId="0" applyFont="1" applyFill="1" applyBorder="1" applyAlignment="1">
      <alignment horizontal="center"/>
    </xf>
    <xf numFmtId="0" fontId="14" fillId="8" borderId="0" xfId="0" applyFont="1" applyFill="1"/>
    <xf numFmtId="43" fontId="0" fillId="8" borderId="26" xfId="0" applyNumberFormat="1" applyFill="1" applyBorder="1" applyAlignment="1">
      <alignment horizontal="center"/>
    </xf>
    <xf numFmtId="9" fontId="1" fillId="4" borderId="1" xfId="1" applyNumberFormat="1" applyAlignment="1">
      <alignment vertical="center"/>
    </xf>
    <xf numFmtId="49" fontId="12" fillId="2" borderId="33" xfId="0" applyNumberFormat="1" applyFont="1" applyFill="1" applyBorder="1" applyAlignment="1">
      <alignment horizontal="center" vertical="center" wrapText="1"/>
    </xf>
    <xf numFmtId="0" fontId="15" fillId="0" borderId="33" xfId="0" applyFont="1" applyBorder="1" applyAlignment="1">
      <alignment vertical="center" wrapText="1"/>
    </xf>
    <xf numFmtId="0" fontId="15" fillId="0" borderId="33" xfId="0" applyFont="1" applyBorder="1" applyAlignment="1">
      <alignment vertical="center"/>
    </xf>
    <xf numFmtId="14" fontId="1" fillId="4" borderId="34" xfId="1" applyNumberFormat="1" applyBorder="1" applyAlignment="1">
      <alignment vertical="center"/>
    </xf>
    <xf numFmtId="44" fontId="1" fillId="4" borderId="34" xfId="1" applyNumberFormat="1" applyBorder="1" applyAlignment="1">
      <alignment vertical="center"/>
    </xf>
    <xf numFmtId="0" fontId="14" fillId="0" borderId="33" xfId="0" applyFont="1" applyBorder="1" applyAlignment="1">
      <alignment vertical="center"/>
    </xf>
    <xf numFmtId="44" fontId="14" fillId="0" borderId="33" xfId="4" applyFont="1" applyFill="1" applyBorder="1" applyAlignment="1">
      <alignment vertical="center"/>
    </xf>
    <xf numFmtId="44" fontId="0" fillId="0" borderId="2" xfId="0" applyNumberFormat="1" applyBorder="1"/>
    <xf numFmtId="44" fontId="0" fillId="0" borderId="11" xfId="0" applyNumberFormat="1" applyBorder="1"/>
    <xf numFmtId="10" fontId="0" fillId="0" borderId="2" xfId="8" applyNumberFormat="1" applyFont="1" applyBorder="1"/>
    <xf numFmtId="43" fontId="0" fillId="0" borderId="0" xfId="7" applyFont="1"/>
    <xf numFmtId="10" fontId="0" fillId="9" borderId="2" xfId="8" applyNumberFormat="1" applyFont="1" applyFill="1" applyBorder="1"/>
    <xf numFmtId="9" fontId="0" fillId="0" borderId="0" xfId="7" applyNumberFormat="1" applyFont="1"/>
    <xf numFmtId="0" fontId="0" fillId="11" borderId="2" xfId="6" applyFont="1" applyFill="1" applyBorder="1" applyAlignment="1">
      <alignment horizontal="center"/>
    </xf>
    <xf numFmtId="0" fontId="0" fillId="10" borderId="2" xfId="6" applyFont="1" applyFill="1" applyBorder="1" applyAlignment="1">
      <alignment horizontal="center"/>
    </xf>
    <xf numFmtId="10" fontId="0" fillId="12" borderId="2" xfId="8" applyNumberFormat="1" applyFont="1" applyFill="1" applyBorder="1"/>
    <xf numFmtId="44" fontId="14" fillId="0" borderId="33" xfId="4" applyFont="1" applyBorder="1" applyAlignment="1">
      <alignment vertical="center"/>
    </xf>
    <xf numFmtId="44" fontId="14" fillId="8" borderId="0" xfId="4" applyFont="1" applyFill="1"/>
    <xf numFmtId="44" fontId="9" fillId="8" borderId="0" xfId="4" applyFont="1" applyFill="1" applyAlignment="1">
      <alignment horizontal="center"/>
    </xf>
    <xf numFmtId="44" fontId="0" fillId="8" borderId="18" xfId="4" applyFont="1" applyFill="1" applyBorder="1" applyAlignment="1">
      <alignment horizontal="left"/>
    </xf>
    <xf numFmtId="10" fontId="0" fillId="8" borderId="0" xfId="4" applyNumberFormat="1" applyFont="1" applyFill="1"/>
    <xf numFmtId="44" fontId="0" fillId="8" borderId="30" xfId="4" applyFont="1" applyFill="1" applyBorder="1" applyAlignment="1">
      <alignment horizontal="left"/>
    </xf>
    <xf numFmtId="10" fontId="0" fillId="8" borderId="32" xfId="4" applyNumberFormat="1" applyFont="1" applyFill="1" applyBorder="1"/>
    <xf numFmtId="44" fontId="0" fillId="0" borderId="12" xfId="0" applyNumberFormat="1" applyBorder="1"/>
    <xf numFmtId="43" fontId="0" fillId="0" borderId="0" xfId="0" applyNumberFormat="1"/>
    <xf numFmtId="10" fontId="0" fillId="0" borderId="6" xfId="5" applyNumberFormat="1" applyFont="1" applyBorder="1"/>
    <xf numFmtId="0" fontId="0" fillId="0" borderId="9" xfId="0" applyBorder="1"/>
    <xf numFmtId="43" fontId="0" fillId="0" borderId="9" xfId="0" applyNumberFormat="1" applyBorder="1"/>
    <xf numFmtId="10" fontId="0" fillId="0" borderId="13" xfId="5" applyNumberFormat="1" applyFont="1" applyBorder="1"/>
    <xf numFmtId="0" fontId="12" fillId="2" borderId="2" xfId="0" applyFont="1" applyFill="1" applyBorder="1" applyAlignment="1">
      <alignment horizontal="center" vertical="top" wrapText="1"/>
    </xf>
    <xf numFmtId="44" fontId="14" fillId="8" borderId="0" xfId="4" applyFont="1" applyFill="1" applyBorder="1" applyAlignment="1">
      <alignment horizontal="right"/>
    </xf>
    <xf numFmtId="44" fontId="14" fillId="8" borderId="32" xfId="4" applyFont="1" applyFill="1" applyBorder="1" applyAlignment="1">
      <alignment horizontal="right"/>
    </xf>
    <xf numFmtId="44" fontId="14" fillId="8" borderId="0" xfId="4" applyFont="1" applyFill="1" applyAlignment="1">
      <alignment horizontal="right"/>
    </xf>
    <xf numFmtId="49" fontId="12" fillId="14" borderId="2" xfId="0" applyNumberFormat="1" applyFont="1" applyFill="1" applyBorder="1" applyAlignment="1">
      <alignment horizontal="center" vertical="center" wrapText="1"/>
    </xf>
    <xf numFmtId="9" fontId="0" fillId="0" borderId="0" xfId="5" applyFont="1"/>
    <xf numFmtId="9" fontId="0" fillId="0" borderId="9" xfId="5" applyFont="1" applyBorder="1"/>
    <xf numFmtId="166" fontId="0" fillId="0" borderId="0" xfId="3" applyNumberFormat="1" applyFont="1"/>
    <xf numFmtId="166" fontId="0" fillId="0" borderId="6" xfId="3" applyNumberFormat="1" applyFont="1" applyBorder="1"/>
    <xf numFmtId="9" fontId="0" fillId="0" borderId="2" xfId="5" applyFont="1" applyBorder="1" applyAlignment="1">
      <alignment horizontal="center"/>
    </xf>
    <xf numFmtId="9" fontId="0" fillId="0" borderId="33" xfId="5" applyFont="1" applyBorder="1" applyAlignment="1">
      <alignment horizontal="center"/>
    </xf>
    <xf numFmtId="43" fontId="0" fillId="0" borderId="2" xfId="3" applyFont="1" applyBorder="1"/>
    <xf numFmtId="43" fontId="0" fillId="0" borderId="33" xfId="3" applyFont="1" applyBorder="1"/>
    <xf numFmtId="44" fontId="0" fillId="0" borderId="2" xfId="4" applyFont="1" applyBorder="1"/>
    <xf numFmtId="44" fontId="0" fillId="0" borderId="33" xfId="4" applyFont="1" applyBorder="1"/>
    <xf numFmtId="0" fontId="6" fillId="4" borderId="4" xfId="3" applyNumberFormat="1" applyFont="1" applyFill="1" applyBorder="1" applyAlignment="1">
      <alignment horizontal="center" vertical="top" wrapText="1"/>
    </xf>
    <xf numFmtId="0" fontId="6" fillId="4" borderId="5" xfId="3" applyNumberFormat="1" applyFont="1" applyFill="1" applyBorder="1" applyAlignment="1">
      <alignment horizontal="center" vertical="top" wrapText="1"/>
    </xf>
    <xf numFmtId="7" fontId="0" fillId="5" borderId="4" xfId="0" applyNumberFormat="1" applyFill="1" applyBorder="1" applyAlignment="1">
      <alignment horizontal="center" vertical="top" wrapText="1"/>
    </xf>
    <xf numFmtId="7" fontId="0" fillId="5" borderId="5" xfId="0" applyNumberFormat="1" applyFill="1" applyBorder="1" applyAlignment="1">
      <alignment horizontal="center" vertical="top" wrapText="1"/>
    </xf>
    <xf numFmtId="7" fontId="6" fillId="4" borderId="4" xfId="1" applyNumberFormat="1" applyFont="1" applyBorder="1" applyAlignment="1">
      <alignment horizontal="center" vertical="top" wrapText="1"/>
    </xf>
    <xf numFmtId="7" fontId="6" fillId="4" borderId="5" xfId="1" applyNumberFormat="1" applyFont="1" applyBorder="1" applyAlignment="1">
      <alignment horizontal="center" vertical="top" wrapText="1"/>
    </xf>
    <xf numFmtId="49" fontId="11" fillId="2" borderId="4" xfId="0" applyNumberFormat="1" applyFont="1" applyFill="1" applyBorder="1" applyAlignment="1">
      <alignment horizontal="center" vertical="center" wrapText="1"/>
    </xf>
    <xf numFmtId="49" fontId="11" fillId="2" borderId="14" xfId="0" applyNumberFormat="1" applyFont="1" applyFill="1" applyBorder="1" applyAlignment="1">
      <alignment horizontal="center" vertical="center" wrapText="1"/>
    </xf>
    <xf numFmtId="49" fontId="11" fillId="2" borderId="5" xfId="0" applyNumberFormat="1" applyFont="1" applyFill="1" applyBorder="1" applyAlignment="1">
      <alignment horizontal="center" vertical="center" wrapText="1"/>
    </xf>
    <xf numFmtId="49" fontId="11" fillId="2" borderId="8" xfId="0" applyNumberFormat="1" applyFont="1" applyFill="1" applyBorder="1" applyAlignment="1">
      <alignment horizontal="center" vertical="center" wrapText="1"/>
    </xf>
    <xf numFmtId="49" fontId="11" fillId="2" borderId="9" xfId="0" applyNumberFormat="1" applyFont="1" applyFill="1" applyBorder="1" applyAlignment="1">
      <alignment horizontal="center" vertical="center" wrapText="1"/>
    </xf>
    <xf numFmtId="49" fontId="11" fillId="2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49" fontId="12" fillId="2" borderId="4" xfId="0" applyNumberFormat="1" applyFont="1" applyFill="1" applyBorder="1" applyAlignment="1">
      <alignment horizontal="center" vertical="center" wrapText="1"/>
    </xf>
    <xf numFmtId="49" fontId="12" fillId="2" borderId="5" xfId="0" applyNumberFormat="1" applyFont="1" applyFill="1" applyBorder="1" applyAlignment="1">
      <alignment horizontal="center" vertical="center" wrapText="1"/>
    </xf>
    <xf numFmtId="49" fontId="11" fillId="9" borderId="4" xfId="0" applyNumberFormat="1" applyFont="1" applyFill="1" applyBorder="1" applyAlignment="1">
      <alignment horizontal="center" vertical="center" wrapText="1"/>
    </xf>
    <xf numFmtId="49" fontId="11" fillId="9" borderId="5" xfId="0" applyNumberFormat="1" applyFont="1" applyFill="1" applyBorder="1" applyAlignment="1">
      <alignment horizontal="center" vertical="center" wrapText="1"/>
    </xf>
    <xf numFmtId="1" fontId="11" fillId="9" borderId="4" xfId="0" applyNumberFormat="1" applyFont="1" applyFill="1" applyBorder="1" applyAlignment="1">
      <alignment horizontal="center" vertical="center" wrapText="1"/>
    </xf>
    <xf numFmtId="1" fontId="11" fillId="9" borderId="14" xfId="0" applyNumberFormat="1" applyFont="1" applyFill="1" applyBorder="1" applyAlignment="1">
      <alignment horizontal="center" vertical="center" wrapText="1"/>
    </xf>
    <xf numFmtId="1" fontId="11" fillId="9" borderId="5" xfId="0" applyNumberFormat="1" applyFont="1" applyFill="1" applyBorder="1" applyAlignment="1">
      <alignment horizontal="center" vertical="center" wrapText="1"/>
    </xf>
    <xf numFmtId="49" fontId="11" fillId="2" borderId="10" xfId="0" applyNumberFormat="1" applyFont="1" applyFill="1" applyBorder="1" applyAlignment="1">
      <alignment horizontal="left" vertical="center" wrapText="1"/>
    </xf>
    <xf numFmtId="49" fontId="11" fillId="2" borderId="11" xfId="0" applyNumberFormat="1" applyFont="1" applyFill="1" applyBorder="1" applyAlignment="1">
      <alignment horizontal="left" vertical="center" wrapText="1"/>
    </xf>
    <xf numFmtId="49" fontId="11" fillId="2" borderId="12" xfId="0" applyNumberFormat="1" applyFont="1" applyFill="1" applyBorder="1" applyAlignment="1">
      <alignment horizontal="left" vertical="center" wrapText="1"/>
    </xf>
    <xf numFmtId="44" fontId="0" fillId="0" borderId="2" xfId="4" applyFont="1" applyBorder="1" applyAlignment="1">
      <alignment horizontal="center"/>
    </xf>
    <xf numFmtId="44" fontId="0" fillId="0" borderId="33" xfId="4" applyFont="1" applyBorder="1" applyAlignment="1">
      <alignment horizontal="center"/>
    </xf>
    <xf numFmtId="44" fontId="0" fillId="0" borderId="20" xfId="4" applyFont="1" applyBorder="1" applyAlignment="1">
      <alignment horizontal="center"/>
    </xf>
    <xf numFmtId="44" fontId="0" fillId="0" borderId="3" xfId="4" applyFont="1" applyBorder="1" applyAlignment="1">
      <alignment horizontal="center"/>
    </xf>
    <xf numFmtId="43" fontId="0" fillId="0" borderId="2" xfId="3" applyFont="1" applyBorder="1" applyAlignment="1">
      <alignment horizontal="center"/>
    </xf>
    <xf numFmtId="49" fontId="11" fillId="2" borderId="13" xfId="0" applyNumberFormat="1" applyFont="1" applyFill="1" applyBorder="1" applyAlignment="1">
      <alignment horizontal="center" vertical="center" wrapText="1"/>
    </xf>
    <xf numFmtId="0" fontId="18" fillId="9" borderId="4" xfId="1" applyFont="1" applyFill="1" applyBorder="1" applyAlignment="1">
      <alignment horizontal="right" vertical="center" wrapText="1"/>
    </xf>
    <xf numFmtId="0" fontId="18" fillId="9" borderId="14" xfId="1" applyFont="1" applyFill="1" applyBorder="1" applyAlignment="1">
      <alignment horizontal="right" vertical="center" wrapText="1"/>
    </xf>
    <xf numFmtId="0" fontId="18" fillId="9" borderId="21" xfId="1" applyFont="1" applyFill="1" applyBorder="1" applyAlignment="1">
      <alignment horizontal="right" vertical="center" wrapText="1"/>
    </xf>
    <xf numFmtId="49" fontId="12" fillId="2" borderId="17" xfId="0" applyNumberFormat="1" applyFont="1" applyFill="1" applyBorder="1" applyAlignment="1">
      <alignment horizontal="right" vertical="center" wrapText="1"/>
    </xf>
    <xf numFmtId="49" fontId="12" fillId="2" borderId="11" xfId="0" applyNumberFormat="1" applyFont="1" applyFill="1" applyBorder="1" applyAlignment="1">
      <alignment horizontal="right" vertical="center" wrapText="1"/>
    </xf>
    <xf numFmtId="49" fontId="12" fillId="2" borderId="12" xfId="0" applyNumberFormat="1" applyFont="1" applyFill="1" applyBorder="1" applyAlignment="1">
      <alignment horizontal="right" vertical="center" wrapText="1"/>
    </xf>
    <xf numFmtId="0" fontId="18" fillId="9" borderId="19" xfId="1" applyFont="1" applyFill="1" applyBorder="1" applyAlignment="1">
      <alignment horizontal="right" vertical="center" wrapText="1"/>
    </xf>
    <xf numFmtId="0" fontId="18" fillId="9" borderId="9" xfId="1" applyFont="1" applyFill="1" applyBorder="1" applyAlignment="1">
      <alignment horizontal="right" vertical="center" wrapText="1"/>
    </xf>
    <xf numFmtId="0" fontId="18" fillId="9" borderId="22" xfId="1" applyFont="1" applyFill="1" applyBorder="1" applyAlignment="1">
      <alignment horizontal="right" vertical="center" wrapText="1"/>
    </xf>
    <xf numFmtId="49" fontId="12" fillId="2" borderId="4" xfId="0" applyNumberFormat="1" applyFont="1" applyFill="1" applyBorder="1" applyAlignment="1">
      <alignment horizontal="right" vertical="center" wrapText="1"/>
    </xf>
    <xf numFmtId="49" fontId="12" fillId="2" borderId="14" xfId="0" applyNumberFormat="1" applyFont="1" applyFill="1" applyBorder="1" applyAlignment="1">
      <alignment horizontal="right" vertical="center" wrapText="1"/>
    </xf>
    <xf numFmtId="49" fontId="12" fillId="2" borderId="5" xfId="0" applyNumberFormat="1" applyFont="1" applyFill="1" applyBorder="1" applyAlignment="1">
      <alignment horizontal="right" vertical="center" wrapText="1"/>
    </xf>
    <xf numFmtId="9" fontId="0" fillId="0" borderId="2" xfId="5" applyFont="1" applyBorder="1" applyAlignment="1">
      <alignment horizontal="center"/>
    </xf>
    <xf numFmtId="0" fontId="7" fillId="7" borderId="4" xfId="0" applyFont="1" applyFill="1" applyBorder="1" applyAlignment="1">
      <alignment horizontal="center"/>
    </xf>
    <xf numFmtId="0" fontId="7" fillId="7" borderId="5" xfId="0" applyFont="1" applyFill="1" applyBorder="1" applyAlignment="1">
      <alignment horizontal="center"/>
    </xf>
  </cellXfs>
  <cellStyles count="9">
    <cellStyle name="40% - Accent6" xfId="2" builtinId="51"/>
    <cellStyle name="Comma" xfId="3" builtinId="3"/>
    <cellStyle name="Comma 2" xfId="7" xr:uid="{A3B855F5-5FAB-4D31-AC0A-9E1526BCBAA7}"/>
    <cellStyle name="Currency" xfId="4" builtinId="4"/>
    <cellStyle name="Input" xfId="1" builtinId="20"/>
    <cellStyle name="Normal" xfId="0" builtinId="0"/>
    <cellStyle name="Normal 2" xfId="6" xr:uid="{A2D0ADB9-CC43-484B-AC6F-F3671DDE0E23}"/>
    <cellStyle name="Percent" xfId="5" builtinId="5"/>
    <cellStyle name="Percent 2" xfId="8" xr:uid="{774A99C4-071E-4E13-8E0F-53CC9CBBCCD7}"/>
  </cellStyles>
  <dxfs count="0"/>
  <tableStyles count="0" defaultTableStyle="TableStyleMedium9" defaultPivotStyle="PivotStyleLight16"/>
  <colors>
    <mruColors>
      <color rgb="FFFFCC99"/>
      <color rgb="FFE7FF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hfhconsultants.sharepoint.com/sites/Norcal/Clients/C/CCCSWA/2023/S7043%202023%20Procurement/Analysis/Char%20Study_Rev%20Share/CCCSWA_Char%20Study%20Model_Updated%20for%20MDRR_2024-10-03.xlsx" TargetMode="External"/><Relationship Id="rId1" Type="http://schemas.openxmlformats.org/officeDocument/2006/relationships/externalLinkPath" Target="/sites/Norcal/Clients/C/CCCSWA/2023/S7043%202023%20Procurement/Analysis/Char%20Study_Rev%20Share/CCCSWA_Char%20Study%20Model_Updated%20for%20MDRR_2024-10-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1_Recovery Study"/>
      <sheetName val="2_Residue Study"/>
      <sheetName val="3_Recovery Rate"/>
      <sheetName val="4_Revenue Share"/>
      <sheetName val="Index Sources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4"/>
  <dimension ref="A1:F25"/>
  <sheetViews>
    <sheetView tabSelected="1" workbookViewId="0">
      <selection activeCell="F31" sqref="F31"/>
    </sheetView>
  </sheetViews>
  <sheetFormatPr defaultRowHeight="15" x14ac:dyDescent="0.25"/>
  <cols>
    <col min="1" max="1" width="56.28515625" customWidth="1"/>
    <col min="2" max="3" width="12.85546875" customWidth="1"/>
    <col min="4" max="4" width="17.28515625" customWidth="1"/>
  </cols>
  <sheetData>
    <row r="1" spans="1:6" ht="15.75" x14ac:dyDescent="0.25">
      <c r="A1" s="1" t="s">
        <v>0</v>
      </c>
      <c r="D1" s="5" t="s">
        <v>1</v>
      </c>
      <c r="E1" s="155"/>
      <c r="F1" s="156"/>
    </row>
    <row r="2" spans="1:6" ht="15.75" x14ac:dyDescent="0.25">
      <c r="A2" s="1" t="s">
        <v>2</v>
      </c>
      <c r="C2" s="12"/>
      <c r="D2" t="s">
        <v>3</v>
      </c>
    </row>
    <row r="3" spans="1:6" ht="15.75" x14ac:dyDescent="0.25">
      <c r="A3" s="18"/>
      <c r="B3" s="18"/>
      <c r="C3" s="12"/>
    </row>
    <row r="4" spans="1:6" ht="15.75" x14ac:dyDescent="0.25">
      <c r="A4" s="2" t="s">
        <v>4</v>
      </c>
      <c r="B4" s="4"/>
      <c r="C4" s="4"/>
    </row>
    <row r="5" spans="1:6" x14ac:dyDescent="0.25">
      <c r="A5" s="161" t="s">
        <v>5</v>
      </c>
      <c r="B5" s="162"/>
      <c r="C5" s="163"/>
    </row>
    <row r="6" spans="1:6" x14ac:dyDescent="0.25">
      <c r="A6" s="6"/>
      <c r="B6" s="140" t="s">
        <v>6</v>
      </c>
      <c r="C6" s="140" t="s">
        <v>7</v>
      </c>
    </row>
    <row r="7" spans="1:6" x14ac:dyDescent="0.25">
      <c r="A7" s="3" t="s">
        <v>8</v>
      </c>
      <c r="B7" s="159"/>
      <c r="C7" s="160"/>
    </row>
    <row r="8" spans="1:6" x14ac:dyDescent="0.25">
      <c r="A8" s="3" t="s">
        <v>9</v>
      </c>
      <c r="B8" s="159"/>
      <c r="C8" s="160"/>
    </row>
    <row r="9" spans="1:6" x14ac:dyDescent="0.25">
      <c r="A9" s="10"/>
      <c r="B9" s="8"/>
      <c r="C9" s="8"/>
    </row>
    <row r="10" spans="1:6" x14ac:dyDescent="0.25">
      <c r="A10" s="3" t="s">
        <v>10</v>
      </c>
      <c r="B10" s="7"/>
      <c r="C10" s="7"/>
      <c r="D10" s="19" t="s">
        <v>11</v>
      </c>
    </row>
    <row r="11" spans="1:6" x14ac:dyDescent="0.25">
      <c r="A11" s="9" t="s">
        <v>12</v>
      </c>
      <c r="B11" s="157"/>
      <c r="C11" s="158"/>
      <c r="D11" s="19"/>
    </row>
    <row r="12" spans="1:6" x14ac:dyDescent="0.25">
      <c r="A12" s="11" t="s">
        <v>13</v>
      </c>
      <c r="B12" s="7"/>
      <c r="C12" s="7"/>
      <c r="D12" s="19" t="s">
        <v>14</v>
      </c>
    </row>
    <row r="13" spans="1:6" x14ac:dyDescent="0.25">
      <c r="A13" s="11" t="s">
        <v>15</v>
      </c>
      <c r="B13" s="7"/>
      <c r="C13" s="7"/>
      <c r="D13" s="19" t="s">
        <v>16</v>
      </c>
    </row>
    <row r="14" spans="1:6" x14ac:dyDescent="0.25">
      <c r="A14" s="11" t="s">
        <v>17</v>
      </c>
      <c r="B14" s="7"/>
      <c r="C14" s="7"/>
      <c r="D14" s="19" t="s">
        <v>18</v>
      </c>
    </row>
    <row r="15" spans="1:6" x14ac:dyDescent="0.25">
      <c r="A15" s="11">
        <v>4</v>
      </c>
      <c r="B15" s="7"/>
      <c r="C15" s="7"/>
      <c r="D15" s="19" t="s">
        <v>19</v>
      </c>
    </row>
    <row r="16" spans="1:6" x14ac:dyDescent="0.25">
      <c r="A16" s="11" t="s">
        <v>20</v>
      </c>
      <c r="B16" s="7"/>
      <c r="C16" s="7"/>
      <c r="D16" s="19" t="s">
        <v>21</v>
      </c>
    </row>
    <row r="17" spans="1:4" x14ac:dyDescent="0.25">
      <c r="A17" s="11" t="s">
        <v>22</v>
      </c>
      <c r="B17" s="7"/>
      <c r="C17" s="7"/>
      <c r="D17" s="19" t="s">
        <v>23</v>
      </c>
    </row>
    <row r="18" spans="1:4" x14ac:dyDescent="0.25">
      <c r="A18" s="11"/>
      <c r="B18" s="7"/>
      <c r="C18" s="7"/>
      <c r="D18" s="19" t="s">
        <v>24</v>
      </c>
    </row>
    <row r="19" spans="1:4" x14ac:dyDescent="0.25">
      <c r="A19" s="11"/>
      <c r="B19" s="7"/>
      <c r="C19" s="7"/>
      <c r="D19" s="19" t="s">
        <v>25</v>
      </c>
    </row>
    <row r="20" spans="1:4" x14ac:dyDescent="0.25">
      <c r="A20" s="3" t="s">
        <v>26</v>
      </c>
      <c r="B20" s="8">
        <f>SUM(B12:B19)</f>
        <v>0</v>
      </c>
      <c r="C20" s="8">
        <f>SUM(C12:C19)</f>
        <v>0</v>
      </c>
      <c r="D20" s="19" t="s">
        <v>27</v>
      </c>
    </row>
    <row r="21" spans="1:4" x14ac:dyDescent="0.25">
      <c r="A21" s="3" t="s">
        <v>28</v>
      </c>
      <c r="B21" s="8">
        <f>B10+B20</f>
        <v>0</v>
      </c>
      <c r="C21" s="8">
        <f>C10+C20</f>
        <v>0</v>
      </c>
      <c r="D21" s="19" t="s">
        <v>29</v>
      </c>
    </row>
    <row r="23" spans="1:4" x14ac:dyDescent="0.25">
      <c r="A23" s="13" t="s">
        <v>30</v>
      </c>
      <c r="B23" s="119">
        <f>IFERROR('Opt 1 Revenue per Share'!$N$29,0)</f>
        <v>0</v>
      </c>
      <c r="C23" s="134">
        <f>IFERROR('Opt 2 Revenue per Share'!$N$29,0)</f>
        <v>0</v>
      </c>
      <c r="D23" s="19" t="s">
        <v>31</v>
      </c>
    </row>
    <row r="24" spans="1:4" x14ac:dyDescent="0.25">
      <c r="A24" s="14" t="s">
        <v>135</v>
      </c>
      <c r="B24" s="147">
        <f>11000</f>
        <v>11000</v>
      </c>
      <c r="C24" s="148">
        <f>11000</f>
        <v>11000</v>
      </c>
      <c r="D24" s="19" t="s">
        <v>136</v>
      </c>
    </row>
    <row r="25" spans="1:4" x14ac:dyDescent="0.25">
      <c r="A25" s="15" t="s">
        <v>32</v>
      </c>
      <c r="B25" s="16">
        <f>B23*B24</f>
        <v>0</v>
      </c>
      <c r="C25" s="17">
        <f>C23*C24</f>
        <v>0</v>
      </c>
      <c r="D25" s="19" t="s">
        <v>33</v>
      </c>
    </row>
  </sheetData>
  <mergeCells count="5">
    <mergeCell ref="E1:F1"/>
    <mergeCell ref="B11:C11"/>
    <mergeCell ref="B7:C7"/>
    <mergeCell ref="B8:C8"/>
    <mergeCell ref="A5:C5"/>
  </mergeCells>
  <pageMargins left="0.7" right="0.7" top="0.75" bottom="0.75" header="0.3" footer="0.3"/>
  <pageSetup scale="90" orientation="landscape" r:id="rId1"/>
  <headerFooter>
    <oddFooter>&amp;CAttachment A Rate Forms&amp;RPage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D2899B-B63B-4508-85AF-EB522F37D850}">
  <dimension ref="A1:H51"/>
  <sheetViews>
    <sheetView workbookViewId="0">
      <selection activeCell="C12" sqref="C12:G17"/>
    </sheetView>
  </sheetViews>
  <sheetFormatPr defaultRowHeight="15" x14ac:dyDescent="0.25"/>
  <cols>
    <col min="1" max="2" width="15.28515625" customWidth="1"/>
  </cols>
  <sheetData>
    <row r="1" spans="1:8" x14ac:dyDescent="0.25">
      <c r="A1" s="42"/>
      <c r="B1" s="42"/>
      <c r="C1" s="42"/>
      <c r="D1" s="42"/>
      <c r="E1" s="42"/>
      <c r="F1" s="42"/>
      <c r="G1" s="42"/>
      <c r="H1" s="42"/>
    </row>
    <row r="2" spans="1:8" ht="39.75" customHeight="1" x14ac:dyDescent="0.25">
      <c r="A2" s="167" t="s">
        <v>34</v>
      </c>
      <c r="B2" s="167"/>
      <c r="C2" s="167"/>
      <c r="D2" s="167"/>
      <c r="E2" s="167"/>
      <c r="F2" s="167"/>
      <c r="G2" s="167"/>
      <c r="H2" s="167"/>
    </row>
    <row r="3" spans="1:8" x14ac:dyDescent="0.25">
      <c r="A3" s="42"/>
      <c r="B3" s="42"/>
      <c r="C3" s="42"/>
      <c r="D3" s="42"/>
      <c r="E3" s="42"/>
      <c r="F3" s="42"/>
      <c r="G3" s="42"/>
      <c r="H3" s="42"/>
    </row>
    <row r="4" spans="1:8" ht="15" customHeight="1" x14ac:dyDescent="0.25">
      <c r="A4" s="166" t="s">
        <v>35</v>
      </c>
      <c r="B4" s="166"/>
      <c r="C4" s="166"/>
      <c r="D4" s="166"/>
      <c r="E4" s="166"/>
      <c r="F4" s="166"/>
      <c r="G4" s="166"/>
      <c r="H4" s="166"/>
    </row>
    <row r="5" spans="1:8" ht="30" customHeight="1" x14ac:dyDescent="0.25">
      <c r="A5" s="170" t="s">
        <v>36</v>
      </c>
      <c r="B5" s="171"/>
      <c r="C5" s="22">
        <v>2019</v>
      </c>
      <c r="D5" s="22">
        <v>2020</v>
      </c>
      <c r="E5" s="22">
        <v>2021</v>
      </c>
      <c r="F5" s="22">
        <v>2022</v>
      </c>
      <c r="G5" s="22">
        <v>2023</v>
      </c>
      <c r="H5" s="22" t="s">
        <v>37</v>
      </c>
    </row>
    <row r="6" spans="1:8" ht="21.6" customHeight="1" x14ac:dyDescent="0.25">
      <c r="A6" s="168" t="s">
        <v>38</v>
      </c>
      <c r="B6" s="169"/>
      <c r="C6" s="45"/>
      <c r="D6" s="45"/>
      <c r="E6" s="45"/>
      <c r="F6" s="45"/>
      <c r="G6" s="45"/>
      <c r="H6" s="21">
        <f>SUM(C6:G6)</f>
        <v>0</v>
      </c>
    </row>
    <row r="7" spans="1:8" x14ac:dyDescent="0.25">
      <c r="A7" s="22" t="s">
        <v>39</v>
      </c>
      <c r="B7" s="22" t="s">
        <v>40</v>
      </c>
      <c r="C7" s="172"/>
      <c r="D7" s="173"/>
      <c r="E7" s="173"/>
      <c r="F7" s="173"/>
      <c r="G7" s="173"/>
      <c r="H7" s="174"/>
    </row>
    <row r="8" spans="1:8" ht="20.25" customHeight="1" x14ac:dyDescent="0.25">
      <c r="A8" s="23" t="s">
        <v>41</v>
      </c>
      <c r="B8" s="37" t="s">
        <v>42</v>
      </c>
      <c r="C8" s="45"/>
      <c r="D8" s="45"/>
      <c r="E8" s="45"/>
      <c r="F8" s="45"/>
      <c r="G8" s="45"/>
      <c r="H8" s="21">
        <f>SUM(C8:G8)</f>
        <v>0</v>
      </c>
    </row>
    <row r="9" spans="1:8" ht="20.25" customHeight="1" x14ac:dyDescent="0.25">
      <c r="A9" s="23" t="s">
        <v>43</v>
      </c>
      <c r="B9" s="37" t="s">
        <v>42</v>
      </c>
      <c r="C9" s="45"/>
      <c r="D9" s="45"/>
      <c r="E9" s="45"/>
      <c r="F9" s="45"/>
      <c r="G9" s="45"/>
      <c r="H9" s="21">
        <f t="shared" ref="H9:H25" si="0">SUM(C9:G9)</f>
        <v>0</v>
      </c>
    </row>
    <row r="10" spans="1:8" ht="20.25" customHeight="1" x14ac:dyDescent="0.25">
      <c r="A10" s="23" t="s">
        <v>44</v>
      </c>
      <c r="B10" s="37" t="s">
        <v>42</v>
      </c>
      <c r="C10" s="45"/>
      <c r="D10" s="45"/>
      <c r="E10" s="45"/>
      <c r="F10" s="45"/>
      <c r="G10" s="45"/>
      <c r="H10" s="21">
        <f t="shared" si="0"/>
        <v>0</v>
      </c>
    </row>
    <row r="11" spans="1:8" ht="20.25" customHeight="1" x14ac:dyDescent="0.25">
      <c r="A11" s="23" t="s">
        <v>45</v>
      </c>
      <c r="B11" s="37" t="s">
        <v>42</v>
      </c>
      <c r="C11" s="45"/>
      <c r="D11" s="45"/>
      <c r="E11" s="45"/>
      <c r="F11" s="45"/>
      <c r="G11" s="45"/>
      <c r="H11" s="21">
        <f t="shared" si="0"/>
        <v>0</v>
      </c>
    </row>
    <row r="12" spans="1:8" ht="20.25" customHeight="1" x14ac:dyDescent="0.25">
      <c r="A12" s="23" t="s">
        <v>46</v>
      </c>
      <c r="B12" s="37" t="s">
        <v>42</v>
      </c>
      <c r="C12" s="45"/>
      <c r="D12" s="45"/>
      <c r="E12" s="45"/>
      <c r="F12" s="45"/>
      <c r="G12" s="45"/>
      <c r="H12" s="21">
        <f t="shared" si="0"/>
        <v>0</v>
      </c>
    </row>
    <row r="13" spans="1:8" ht="20.25" customHeight="1" x14ac:dyDescent="0.25">
      <c r="A13" s="23" t="s">
        <v>47</v>
      </c>
      <c r="B13" s="37" t="s">
        <v>42</v>
      </c>
      <c r="C13" s="45"/>
      <c r="D13" s="45"/>
      <c r="E13" s="45"/>
      <c r="F13" s="45"/>
      <c r="G13" s="45"/>
      <c r="H13" s="21">
        <f t="shared" si="0"/>
        <v>0</v>
      </c>
    </row>
    <row r="14" spans="1:8" ht="20.25" customHeight="1" x14ac:dyDescent="0.25">
      <c r="A14" s="23" t="s">
        <v>48</v>
      </c>
      <c r="B14" s="37" t="s">
        <v>42</v>
      </c>
      <c r="C14" s="45"/>
      <c r="D14" s="45"/>
      <c r="E14" s="45"/>
      <c r="F14" s="45"/>
      <c r="G14" s="45"/>
      <c r="H14" s="21">
        <f t="shared" si="0"/>
        <v>0</v>
      </c>
    </row>
    <row r="15" spans="1:8" ht="20.25" customHeight="1" x14ac:dyDescent="0.25">
      <c r="A15" s="23" t="s">
        <v>49</v>
      </c>
      <c r="B15" s="37" t="s">
        <v>42</v>
      </c>
      <c r="C15" s="45"/>
      <c r="D15" s="45"/>
      <c r="E15" s="45"/>
      <c r="F15" s="45"/>
      <c r="G15" s="45"/>
      <c r="H15" s="21">
        <f t="shared" si="0"/>
        <v>0</v>
      </c>
    </row>
    <row r="16" spans="1:8" ht="20.25" customHeight="1" x14ac:dyDescent="0.25">
      <c r="A16" s="23" t="s">
        <v>50</v>
      </c>
      <c r="B16" s="37" t="s">
        <v>42</v>
      </c>
      <c r="C16" s="45"/>
      <c r="D16" s="45"/>
      <c r="E16" s="45"/>
      <c r="F16" s="45"/>
      <c r="G16" s="45"/>
      <c r="H16" s="21">
        <f t="shared" si="0"/>
        <v>0</v>
      </c>
    </row>
    <row r="17" spans="1:8" ht="20.25" customHeight="1" x14ac:dyDescent="0.25">
      <c r="A17" s="23" t="s">
        <v>51</v>
      </c>
      <c r="B17" s="37" t="s">
        <v>42</v>
      </c>
      <c r="C17" s="45"/>
      <c r="D17" s="45"/>
      <c r="E17" s="45"/>
      <c r="F17" s="45"/>
      <c r="G17" s="45"/>
      <c r="H17" s="21">
        <f t="shared" si="0"/>
        <v>0</v>
      </c>
    </row>
    <row r="18" spans="1:8" ht="20.25" customHeight="1" x14ac:dyDescent="0.25">
      <c r="A18" s="23" t="s">
        <v>52</v>
      </c>
      <c r="B18" s="37" t="s">
        <v>42</v>
      </c>
      <c r="C18" s="45"/>
      <c r="D18" s="45"/>
      <c r="E18" s="45"/>
      <c r="F18" s="45"/>
      <c r="G18" s="45"/>
      <c r="H18" s="21">
        <f t="shared" si="0"/>
        <v>0</v>
      </c>
    </row>
    <row r="19" spans="1:8" ht="20.25" customHeight="1" x14ac:dyDescent="0.25">
      <c r="A19" s="23" t="s">
        <v>53</v>
      </c>
      <c r="B19" s="37" t="s">
        <v>42</v>
      </c>
      <c r="C19" s="45"/>
      <c r="D19" s="45"/>
      <c r="E19" s="45"/>
      <c r="F19" s="45"/>
      <c r="G19" s="45"/>
      <c r="H19" s="21">
        <f t="shared" si="0"/>
        <v>0</v>
      </c>
    </row>
    <row r="20" spans="1:8" ht="20.25" customHeight="1" x14ac:dyDescent="0.25">
      <c r="A20" s="144" t="s">
        <v>54</v>
      </c>
      <c r="B20" s="24"/>
      <c r="C20" s="45"/>
      <c r="D20" s="45"/>
      <c r="E20" s="45"/>
      <c r="F20" s="45"/>
      <c r="G20" s="45"/>
      <c r="H20" s="21">
        <f t="shared" si="0"/>
        <v>0</v>
      </c>
    </row>
    <row r="21" spans="1:8" ht="20.25" customHeight="1" x14ac:dyDescent="0.25">
      <c r="A21" s="144" t="s">
        <v>54</v>
      </c>
      <c r="B21" s="24"/>
      <c r="C21" s="45"/>
      <c r="D21" s="45"/>
      <c r="E21" s="45"/>
      <c r="F21" s="45"/>
      <c r="G21" s="45"/>
      <c r="H21" s="21">
        <f t="shared" si="0"/>
        <v>0</v>
      </c>
    </row>
    <row r="22" spans="1:8" ht="20.25" customHeight="1" x14ac:dyDescent="0.25">
      <c r="A22" s="144" t="s">
        <v>54</v>
      </c>
      <c r="B22" s="24"/>
      <c r="C22" s="45"/>
      <c r="D22" s="45"/>
      <c r="E22" s="45"/>
      <c r="F22" s="45"/>
      <c r="G22" s="45"/>
      <c r="H22" s="21">
        <f t="shared" si="0"/>
        <v>0</v>
      </c>
    </row>
    <row r="23" spans="1:8" ht="20.25" customHeight="1" x14ac:dyDescent="0.25">
      <c r="A23" s="23" t="s">
        <v>55</v>
      </c>
      <c r="B23" s="33" t="s">
        <v>55</v>
      </c>
      <c r="C23" s="45"/>
      <c r="D23" s="45"/>
      <c r="E23" s="45"/>
      <c r="F23" s="45"/>
      <c r="G23" s="45"/>
      <c r="H23" s="21">
        <f t="shared" si="0"/>
        <v>0</v>
      </c>
    </row>
    <row r="24" spans="1:8" ht="18.75" customHeight="1" x14ac:dyDescent="0.25">
      <c r="A24" s="23" t="s">
        <v>56</v>
      </c>
      <c r="B24" s="24" t="s">
        <v>56</v>
      </c>
      <c r="C24" s="45"/>
      <c r="D24" s="45"/>
      <c r="E24" s="45"/>
      <c r="F24" s="45"/>
      <c r="G24" s="45"/>
      <c r="H24" s="21">
        <f t="shared" si="0"/>
        <v>0</v>
      </c>
    </row>
    <row r="25" spans="1:8" ht="21" customHeight="1" x14ac:dyDescent="0.25">
      <c r="A25" s="168" t="s">
        <v>57</v>
      </c>
      <c r="B25" s="169"/>
      <c r="C25" s="21">
        <f>SUM(C8:C23)</f>
        <v>0</v>
      </c>
      <c r="D25" s="21">
        <f>SUM(D8:D23)</f>
        <v>0</v>
      </c>
      <c r="E25" s="21">
        <f>SUM(E8:E23)</f>
        <v>0</v>
      </c>
      <c r="F25" s="21">
        <f>SUM(F8:F23)</f>
        <v>0</v>
      </c>
      <c r="G25" s="21">
        <f>SUM(G8:G23)</f>
        <v>0</v>
      </c>
      <c r="H25" s="21">
        <f t="shared" si="0"/>
        <v>0</v>
      </c>
    </row>
    <row r="27" spans="1:8" ht="33.6" customHeight="1" x14ac:dyDescent="0.25">
      <c r="A27" s="164" t="s">
        <v>58</v>
      </c>
      <c r="B27" s="165"/>
      <c r="C27" s="165"/>
      <c r="D27" s="165"/>
      <c r="E27" s="165"/>
      <c r="F27" s="165"/>
      <c r="G27" s="165"/>
      <c r="H27" s="165"/>
    </row>
    <row r="28" spans="1:8" ht="21" customHeight="1" x14ac:dyDescent="0.25">
      <c r="A28" s="22" t="s">
        <v>39</v>
      </c>
      <c r="B28" s="22" t="s">
        <v>40</v>
      </c>
      <c r="C28" s="20">
        <f>C5</f>
        <v>2019</v>
      </c>
      <c r="D28" s="20">
        <f t="shared" ref="D28:G28" si="1">D5</f>
        <v>2020</v>
      </c>
      <c r="E28" s="20">
        <f t="shared" si="1"/>
        <v>2021</v>
      </c>
      <c r="F28" s="20">
        <f t="shared" si="1"/>
        <v>2022</v>
      </c>
      <c r="G28" s="20">
        <f t="shared" si="1"/>
        <v>2023</v>
      </c>
      <c r="H28" s="20" t="s">
        <v>37</v>
      </c>
    </row>
    <row r="29" spans="1:8" ht="21" customHeight="1" x14ac:dyDescent="0.25">
      <c r="A29" s="23" t="s">
        <v>41</v>
      </c>
      <c r="B29" s="35" t="s">
        <v>42</v>
      </c>
      <c r="C29" s="38">
        <f>IFERROR(C8/$C$6,0)</f>
        <v>0</v>
      </c>
      <c r="D29" s="38">
        <f>IFERROR(D8/$D$6,0)</f>
        <v>0</v>
      </c>
      <c r="E29" s="38">
        <f>IFERROR(E8/$E$6,0)</f>
        <v>0</v>
      </c>
      <c r="F29" s="38">
        <f>IFERROR(F8/$F$6,0)</f>
        <v>0</v>
      </c>
      <c r="G29" s="38">
        <f>IFERROR(G8/$G$6,0)</f>
        <v>0</v>
      </c>
      <c r="H29" s="38">
        <f>IFERROR(H8/$H$6,0)</f>
        <v>0</v>
      </c>
    </row>
    <row r="30" spans="1:8" ht="21" customHeight="1" x14ac:dyDescent="0.25">
      <c r="A30" s="23" t="s">
        <v>43</v>
      </c>
      <c r="B30" s="35" t="s">
        <v>42</v>
      </c>
      <c r="C30" s="38">
        <f>IFERROR(C9/$C$6,0)</f>
        <v>0</v>
      </c>
      <c r="D30" s="38">
        <f>IFERROR(D9/$D$6,0)</f>
        <v>0</v>
      </c>
      <c r="E30" s="38">
        <f>IFERROR(E9/$E$6,0)</f>
        <v>0</v>
      </c>
      <c r="F30" s="38">
        <f>IFERROR(F9/$F$6,0)</f>
        <v>0</v>
      </c>
      <c r="G30" s="38">
        <f>IFERROR(G9/$G$6,0)</f>
        <v>0</v>
      </c>
      <c r="H30" s="38">
        <f t="shared" ref="H30:H45" si="2">IFERROR(H9/$H$6,0)</f>
        <v>0</v>
      </c>
    </row>
    <row r="31" spans="1:8" ht="21" customHeight="1" x14ac:dyDescent="0.25">
      <c r="A31" s="23" t="s">
        <v>44</v>
      </c>
      <c r="B31" s="35" t="s">
        <v>42</v>
      </c>
      <c r="C31" s="38">
        <f>IFERROR(C10/$C$6,0)</f>
        <v>0</v>
      </c>
      <c r="D31" s="38">
        <f>IFERROR(D10/$D$6,0)</f>
        <v>0</v>
      </c>
      <c r="E31" s="38">
        <f>IFERROR(E10/$E$6,0)</f>
        <v>0</v>
      </c>
      <c r="F31" s="38">
        <f>IFERROR(F10/$F$6,0)</f>
        <v>0</v>
      </c>
      <c r="G31" s="38">
        <f>IFERROR(G10/$G$6,0)</f>
        <v>0</v>
      </c>
      <c r="H31" s="38">
        <f>IFERROR(H10/$H$6,0)</f>
        <v>0</v>
      </c>
    </row>
    <row r="32" spans="1:8" ht="21" customHeight="1" x14ac:dyDescent="0.25">
      <c r="A32" s="23" t="s">
        <v>45</v>
      </c>
      <c r="B32" s="35" t="s">
        <v>42</v>
      </c>
      <c r="C32" s="38">
        <f>IFERROR(C11/$C$6,0)</f>
        <v>0</v>
      </c>
      <c r="D32" s="38">
        <f t="shared" ref="D32:D45" si="3">IFERROR(D11/$D$6,0)</f>
        <v>0</v>
      </c>
      <c r="E32" s="38">
        <f t="shared" ref="E32:E45" si="4">IFERROR(E11/$E$6,0)</f>
        <v>0</v>
      </c>
      <c r="F32" s="38">
        <f t="shared" ref="F32:F45" si="5">IFERROR(F11/$F$6,0)</f>
        <v>0</v>
      </c>
      <c r="G32" s="38">
        <f t="shared" ref="G32:G45" si="6">IFERROR(G11/$G$6,0)</f>
        <v>0</v>
      </c>
      <c r="H32" s="38">
        <f t="shared" si="2"/>
        <v>0</v>
      </c>
    </row>
    <row r="33" spans="1:8" ht="21" customHeight="1" x14ac:dyDescent="0.25">
      <c r="A33" s="23" t="s">
        <v>46</v>
      </c>
      <c r="B33" s="35" t="s">
        <v>42</v>
      </c>
      <c r="C33" s="38">
        <f t="shared" ref="C33:C45" si="7">IFERROR(C12/$C$6,0)</f>
        <v>0</v>
      </c>
      <c r="D33" s="38">
        <f t="shared" si="3"/>
        <v>0</v>
      </c>
      <c r="E33" s="38">
        <f t="shared" si="4"/>
        <v>0</v>
      </c>
      <c r="F33" s="38">
        <f t="shared" si="5"/>
        <v>0</v>
      </c>
      <c r="G33" s="38">
        <f t="shared" si="6"/>
        <v>0</v>
      </c>
      <c r="H33" s="38">
        <f t="shared" si="2"/>
        <v>0</v>
      </c>
    </row>
    <row r="34" spans="1:8" ht="21" customHeight="1" x14ac:dyDescent="0.25">
      <c r="A34" s="23" t="s">
        <v>47</v>
      </c>
      <c r="B34" s="35" t="s">
        <v>42</v>
      </c>
      <c r="C34" s="38">
        <f t="shared" si="7"/>
        <v>0</v>
      </c>
      <c r="D34" s="38">
        <f t="shared" si="3"/>
        <v>0</v>
      </c>
      <c r="E34" s="38">
        <f t="shared" si="4"/>
        <v>0</v>
      </c>
      <c r="F34" s="38">
        <f t="shared" si="5"/>
        <v>0</v>
      </c>
      <c r="G34" s="38">
        <f t="shared" si="6"/>
        <v>0</v>
      </c>
      <c r="H34" s="38">
        <f t="shared" si="2"/>
        <v>0</v>
      </c>
    </row>
    <row r="35" spans="1:8" ht="21" customHeight="1" x14ac:dyDescent="0.25">
      <c r="A35" s="23" t="s">
        <v>48</v>
      </c>
      <c r="B35" s="35" t="s">
        <v>42</v>
      </c>
      <c r="C35" s="38">
        <f t="shared" si="7"/>
        <v>0</v>
      </c>
      <c r="D35" s="38">
        <f t="shared" si="3"/>
        <v>0</v>
      </c>
      <c r="E35" s="38">
        <f t="shared" si="4"/>
        <v>0</v>
      </c>
      <c r="F35" s="38">
        <f t="shared" si="5"/>
        <v>0</v>
      </c>
      <c r="G35" s="38">
        <f t="shared" si="6"/>
        <v>0</v>
      </c>
      <c r="H35" s="38">
        <f t="shared" si="2"/>
        <v>0</v>
      </c>
    </row>
    <row r="36" spans="1:8" ht="21" customHeight="1" x14ac:dyDescent="0.25">
      <c r="A36" s="23" t="s">
        <v>49</v>
      </c>
      <c r="B36" s="35" t="s">
        <v>42</v>
      </c>
      <c r="C36" s="38">
        <f t="shared" si="7"/>
        <v>0</v>
      </c>
      <c r="D36" s="38">
        <f t="shared" si="3"/>
        <v>0</v>
      </c>
      <c r="E36" s="38">
        <f t="shared" si="4"/>
        <v>0</v>
      </c>
      <c r="F36" s="38">
        <f t="shared" si="5"/>
        <v>0</v>
      </c>
      <c r="G36" s="38">
        <f t="shared" si="6"/>
        <v>0</v>
      </c>
      <c r="H36" s="38">
        <f t="shared" si="2"/>
        <v>0</v>
      </c>
    </row>
    <row r="37" spans="1:8" ht="21" customHeight="1" x14ac:dyDescent="0.25">
      <c r="A37" s="23" t="s">
        <v>50</v>
      </c>
      <c r="B37" s="35" t="s">
        <v>42</v>
      </c>
      <c r="C37" s="38">
        <f t="shared" si="7"/>
        <v>0</v>
      </c>
      <c r="D37" s="38">
        <f t="shared" si="3"/>
        <v>0</v>
      </c>
      <c r="E37" s="38">
        <f t="shared" si="4"/>
        <v>0</v>
      </c>
      <c r="F37" s="38">
        <f t="shared" si="5"/>
        <v>0</v>
      </c>
      <c r="G37" s="38">
        <f t="shared" si="6"/>
        <v>0</v>
      </c>
      <c r="H37" s="38">
        <f t="shared" si="2"/>
        <v>0</v>
      </c>
    </row>
    <row r="38" spans="1:8" ht="21" customHeight="1" x14ac:dyDescent="0.25">
      <c r="A38" s="23" t="s">
        <v>51</v>
      </c>
      <c r="B38" s="35" t="s">
        <v>42</v>
      </c>
      <c r="C38" s="38">
        <f t="shared" si="7"/>
        <v>0</v>
      </c>
      <c r="D38" s="38">
        <f t="shared" si="3"/>
        <v>0</v>
      </c>
      <c r="E38" s="38">
        <f>IFERROR(E17/$E$6,0)</f>
        <v>0</v>
      </c>
      <c r="F38" s="38">
        <f t="shared" si="5"/>
        <v>0</v>
      </c>
      <c r="G38" s="38">
        <f t="shared" si="6"/>
        <v>0</v>
      </c>
      <c r="H38" s="38">
        <f t="shared" si="2"/>
        <v>0</v>
      </c>
    </row>
    <row r="39" spans="1:8" ht="21" customHeight="1" x14ac:dyDescent="0.25">
      <c r="A39" s="23" t="s">
        <v>52</v>
      </c>
      <c r="B39" s="35" t="s">
        <v>42</v>
      </c>
      <c r="C39" s="38">
        <f t="shared" si="7"/>
        <v>0</v>
      </c>
      <c r="D39" s="38">
        <f t="shared" si="3"/>
        <v>0</v>
      </c>
      <c r="E39" s="38">
        <f t="shared" si="4"/>
        <v>0</v>
      </c>
      <c r="F39" s="38">
        <f t="shared" si="5"/>
        <v>0</v>
      </c>
      <c r="G39" s="38">
        <f t="shared" si="6"/>
        <v>0</v>
      </c>
      <c r="H39" s="38">
        <f t="shared" si="2"/>
        <v>0</v>
      </c>
    </row>
    <row r="40" spans="1:8" ht="21" customHeight="1" x14ac:dyDescent="0.25">
      <c r="A40" s="23" t="s">
        <v>53</v>
      </c>
      <c r="B40" s="35" t="s">
        <v>42</v>
      </c>
      <c r="C40" s="38">
        <f t="shared" si="7"/>
        <v>0</v>
      </c>
      <c r="D40" s="38">
        <f t="shared" si="3"/>
        <v>0</v>
      </c>
      <c r="E40" s="38">
        <f t="shared" si="4"/>
        <v>0</v>
      </c>
      <c r="F40" s="38">
        <f t="shared" si="5"/>
        <v>0</v>
      </c>
      <c r="G40" s="38">
        <f t="shared" si="6"/>
        <v>0</v>
      </c>
      <c r="H40" s="38">
        <f t="shared" si="2"/>
        <v>0</v>
      </c>
    </row>
    <row r="41" spans="1:8" ht="21" customHeight="1" x14ac:dyDescent="0.25">
      <c r="A41" s="23" t="str">
        <f t="shared" ref="A41:A43" si="8">A20</f>
        <v>[Other]</v>
      </c>
      <c r="B41" s="66"/>
      <c r="C41" s="38">
        <f t="shared" si="7"/>
        <v>0</v>
      </c>
      <c r="D41" s="38">
        <f t="shared" si="3"/>
        <v>0</v>
      </c>
      <c r="E41" s="38">
        <f t="shared" si="4"/>
        <v>0</v>
      </c>
      <c r="F41" s="38">
        <f t="shared" si="5"/>
        <v>0</v>
      </c>
      <c r="G41" s="38">
        <f t="shared" si="6"/>
        <v>0</v>
      </c>
      <c r="H41" s="38">
        <f t="shared" si="2"/>
        <v>0</v>
      </c>
    </row>
    <row r="42" spans="1:8" ht="21" customHeight="1" x14ac:dyDescent="0.25">
      <c r="A42" s="23" t="str">
        <f t="shared" si="8"/>
        <v>[Other]</v>
      </c>
      <c r="B42" s="66"/>
      <c r="C42" s="38">
        <f t="shared" si="7"/>
        <v>0</v>
      </c>
      <c r="D42" s="38">
        <f t="shared" si="3"/>
        <v>0</v>
      </c>
      <c r="E42" s="38">
        <f t="shared" si="4"/>
        <v>0</v>
      </c>
      <c r="F42" s="38">
        <f t="shared" si="5"/>
        <v>0</v>
      </c>
      <c r="G42" s="38">
        <f t="shared" si="6"/>
        <v>0</v>
      </c>
      <c r="H42" s="38">
        <f t="shared" si="2"/>
        <v>0</v>
      </c>
    </row>
    <row r="43" spans="1:8" ht="21" customHeight="1" x14ac:dyDescent="0.25">
      <c r="A43" s="23" t="str">
        <f t="shared" si="8"/>
        <v>[Other]</v>
      </c>
      <c r="B43" s="66"/>
      <c r="C43" s="38">
        <f t="shared" si="7"/>
        <v>0</v>
      </c>
      <c r="D43" s="38">
        <f t="shared" si="3"/>
        <v>0</v>
      </c>
      <c r="E43" s="38">
        <f t="shared" si="4"/>
        <v>0</v>
      </c>
      <c r="F43" s="38">
        <f t="shared" si="5"/>
        <v>0</v>
      </c>
      <c r="G43" s="38">
        <f t="shared" si="6"/>
        <v>0</v>
      </c>
      <c r="H43" s="38">
        <f t="shared" si="2"/>
        <v>0</v>
      </c>
    </row>
    <row r="44" spans="1:8" ht="21" customHeight="1" x14ac:dyDescent="0.25">
      <c r="A44" s="23" t="s">
        <v>55</v>
      </c>
      <c r="B44" s="33" t="s">
        <v>55</v>
      </c>
      <c r="C44" s="38">
        <f t="shared" si="7"/>
        <v>0</v>
      </c>
      <c r="D44" s="38">
        <f t="shared" si="3"/>
        <v>0</v>
      </c>
      <c r="E44" s="38">
        <f t="shared" si="4"/>
        <v>0</v>
      </c>
      <c r="F44" s="38">
        <f t="shared" si="5"/>
        <v>0</v>
      </c>
      <c r="G44" s="38">
        <f t="shared" si="6"/>
        <v>0</v>
      </c>
      <c r="H44" s="38">
        <f t="shared" si="2"/>
        <v>0</v>
      </c>
    </row>
    <row r="45" spans="1:8" ht="30.75" customHeight="1" x14ac:dyDescent="0.25">
      <c r="A45" s="23" t="s">
        <v>59</v>
      </c>
      <c r="B45" s="24" t="s">
        <v>56</v>
      </c>
      <c r="C45" s="38">
        <f t="shared" si="7"/>
        <v>0</v>
      </c>
      <c r="D45" s="38">
        <f t="shared" si="3"/>
        <v>0</v>
      </c>
      <c r="E45" s="38">
        <f t="shared" si="4"/>
        <v>0</v>
      </c>
      <c r="F45" s="38">
        <f t="shared" si="5"/>
        <v>0</v>
      </c>
      <c r="G45" s="38">
        <f t="shared" si="6"/>
        <v>0</v>
      </c>
      <c r="H45" s="38">
        <f t="shared" si="2"/>
        <v>0</v>
      </c>
    </row>
    <row r="46" spans="1:8" x14ac:dyDescent="0.25">
      <c r="A46" s="30"/>
      <c r="B46" s="39"/>
      <c r="C46" s="40"/>
      <c r="D46" s="40"/>
      <c r="E46" s="40"/>
      <c r="F46" s="40"/>
      <c r="G46" s="40"/>
    </row>
    <row r="47" spans="1:8" x14ac:dyDescent="0.25">
      <c r="A47" s="30"/>
      <c r="B47" s="43" t="s">
        <v>60</v>
      </c>
      <c r="C47" s="67">
        <f>SUM(C29:C45)</f>
        <v>0</v>
      </c>
      <c r="D47" s="67">
        <f t="shared" ref="D47:H47" si="9">SUM(D29:D45)</f>
        <v>0</v>
      </c>
      <c r="E47" s="67">
        <f t="shared" si="9"/>
        <v>0</v>
      </c>
      <c r="F47" s="67">
        <f t="shared" si="9"/>
        <v>0</v>
      </c>
      <c r="G47" s="67">
        <f t="shared" si="9"/>
        <v>0</v>
      </c>
      <c r="H47" s="67">
        <f t="shared" si="9"/>
        <v>0</v>
      </c>
    </row>
    <row r="48" spans="1:8" x14ac:dyDescent="0.25">
      <c r="A48" s="26"/>
      <c r="B48" s="27"/>
      <c r="C48" s="29"/>
      <c r="D48" s="29"/>
      <c r="E48" s="29"/>
      <c r="F48" s="29"/>
      <c r="G48" s="28"/>
    </row>
    <row r="49" spans="1:8" x14ac:dyDescent="0.25">
      <c r="A49" s="30"/>
      <c r="B49" s="31" t="s">
        <v>42</v>
      </c>
      <c r="C49" s="32">
        <f>SUMIFS(C$29:C$45,B$29:B$45,$B$49)</f>
        <v>0</v>
      </c>
      <c r="D49" s="32">
        <f>SUMIFS(D$29:D$45,B$29:B$45,$B$49)</f>
        <v>0</v>
      </c>
      <c r="E49" s="32">
        <f>SUMIFS(E$29:E$45,B$29:B$45,$B$49)</f>
        <v>0</v>
      </c>
      <c r="F49" s="32">
        <f>SUMIFS(F$29:F$45,B$29:B$45,$B$49)</f>
        <v>0</v>
      </c>
      <c r="G49" s="32">
        <f>SUMIFS(G$29:G$45,B$29:B$45,$B$49)</f>
        <v>0</v>
      </c>
      <c r="H49" s="32">
        <f>SUMIFS(H$29:H$45,B$29:B$45,$B$49)</f>
        <v>0</v>
      </c>
    </row>
    <row r="50" spans="1:8" x14ac:dyDescent="0.25">
      <c r="A50" s="30"/>
      <c r="B50" s="33" t="s">
        <v>55</v>
      </c>
      <c r="C50" s="32">
        <f>SUMIFS(C$29:C$45,B$29:B$45,$B$50)</f>
        <v>0</v>
      </c>
      <c r="D50" s="32">
        <f>SUMIFS(D$29:D$45,B$29:B$45,$B$50)</f>
        <v>0</v>
      </c>
      <c r="E50" s="32">
        <f>SUMIFS(E$29:E$45,B$29:B$45,$B$50)</f>
        <v>0</v>
      </c>
      <c r="F50" s="32">
        <f>SUMIFS(F$29:F$45,B$29:B$45,$B$50)</f>
        <v>0</v>
      </c>
      <c r="G50" s="32">
        <f>SUMIFS(G$29:G$45,B$29:B$45,$B$50)</f>
        <v>0</v>
      </c>
      <c r="H50" s="32">
        <f>SUMIFS(H$29:H$45,B$29:B$45,$B$50)</f>
        <v>0</v>
      </c>
    </row>
    <row r="51" spans="1:8" x14ac:dyDescent="0.25">
      <c r="A51" s="30"/>
      <c r="B51" s="34" t="s">
        <v>56</v>
      </c>
      <c r="C51" s="32">
        <f t="shared" ref="C51:H51" si="10">C45</f>
        <v>0</v>
      </c>
      <c r="D51" s="32">
        <f t="shared" si="10"/>
        <v>0</v>
      </c>
      <c r="E51" s="32">
        <f t="shared" si="10"/>
        <v>0</v>
      </c>
      <c r="F51" s="32">
        <f t="shared" si="10"/>
        <v>0</v>
      </c>
      <c r="G51" s="32">
        <f t="shared" si="10"/>
        <v>0</v>
      </c>
      <c r="H51" s="32">
        <f t="shared" si="10"/>
        <v>0</v>
      </c>
    </row>
  </sheetData>
  <mergeCells count="7">
    <mergeCell ref="A27:H27"/>
    <mergeCell ref="A4:H4"/>
    <mergeCell ref="A2:H2"/>
    <mergeCell ref="A25:B25"/>
    <mergeCell ref="A6:B6"/>
    <mergeCell ref="A5:B5"/>
    <mergeCell ref="C7:H7"/>
  </mergeCells>
  <dataValidations count="1">
    <dataValidation type="list" allowBlank="1" showInputMessage="1" showErrorMessage="1" sqref="B8:B19 B23 B29:B44" xr:uid="{2477D978-07BD-4601-A8E8-75A17C184BF7}">
      <formula1>"Residue, Recyclable"</formula1>
    </dataValidation>
  </dataValidation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A5B528-BAE1-4CD7-AFB8-7ED3D2A62013}">
  <dimension ref="A1:H51"/>
  <sheetViews>
    <sheetView workbookViewId="0">
      <selection activeCell="A41" sqref="A41:A43"/>
    </sheetView>
  </sheetViews>
  <sheetFormatPr defaultRowHeight="15" x14ac:dyDescent="0.25"/>
  <cols>
    <col min="1" max="2" width="15.28515625" customWidth="1"/>
  </cols>
  <sheetData>
    <row r="1" spans="1:8" x14ac:dyDescent="0.25">
      <c r="A1" s="42"/>
      <c r="B1" s="42"/>
      <c r="C1" s="42"/>
      <c r="D1" s="42"/>
      <c r="E1" s="42"/>
      <c r="F1" s="42"/>
      <c r="G1" s="42"/>
      <c r="H1" s="42"/>
    </row>
    <row r="2" spans="1:8" ht="39.75" customHeight="1" x14ac:dyDescent="0.25">
      <c r="A2" s="167" t="s">
        <v>61</v>
      </c>
      <c r="B2" s="167"/>
      <c r="C2" s="167"/>
      <c r="D2" s="167"/>
      <c r="E2" s="167"/>
      <c r="F2" s="167"/>
      <c r="G2" s="167"/>
      <c r="H2" s="167"/>
    </row>
    <row r="3" spans="1:8" x14ac:dyDescent="0.25">
      <c r="A3" s="42"/>
      <c r="B3" s="42"/>
      <c r="C3" s="42"/>
      <c r="D3" s="42"/>
      <c r="E3" s="42"/>
      <c r="F3" s="42"/>
      <c r="G3" s="42"/>
      <c r="H3" s="42"/>
    </row>
    <row r="4" spans="1:8" ht="15" customHeight="1" x14ac:dyDescent="0.25">
      <c r="A4" s="166" t="s">
        <v>35</v>
      </c>
      <c r="B4" s="166"/>
      <c r="C4" s="166"/>
      <c r="D4" s="166"/>
      <c r="E4" s="166"/>
      <c r="F4" s="166"/>
      <c r="G4" s="166"/>
      <c r="H4" s="166"/>
    </row>
    <row r="5" spans="1:8" ht="30" customHeight="1" x14ac:dyDescent="0.25">
      <c r="A5" s="170" t="s">
        <v>36</v>
      </c>
      <c r="B5" s="171"/>
      <c r="C5" s="22">
        <v>2019</v>
      </c>
      <c r="D5" s="22">
        <v>2020</v>
      </c>
      <c r="E5" s="22">
        <v>2021</v>
      </c>
      <c r="F5" s="22">
        <v>2022</v>
      </c>
      <c r="G5" s="22">
        <v>2023</v>
      </c>
      <c r="H5" s="22" t="s">
        <v>37</v>
      </c>
    </row>
    <row r="6" spans="1:8" ht="21.6" customHeight="1" x14ac:dyDescent="0.25">
      <c r="A6" s="168" t="s">
        <v>38</v>
      </c>
      <c r="B6" s="169"/>
      <c r="C6" s="44"/>
      <c r="D6" s="44"/>
      <c r="E6" s="44"/>
      <c r="F6" s="44"/>
      <c r="G6" s="44"/>
      <c r="H6" s="21">
        <f>SUM(C6:G6)</f>
        <v>0</v>
      </c>
    </row>
    <row r="7" spans="1:8" ht="30" x14ac:dyDescent="0.25">
      <c r="A7" s="22" t="s">
        <v>62</v>
      </c>
      <c r="B7" s="22" t="s">
        <v>40</v>
      </c>
      <c r="C7" s="172"/>
      <c r="D7" s="173"/>
      <c r="E7" s="173"/>
      <c r="F7" s="173"/>
      <c r="G7" s="173"/>
      <c r="H7" s="174"/>
    </row>
    <row r="8" spans="1:8" ht="20.25" customHeight="1" x14ac:dyDescent="0.25">
      <c r="A8" s="23" t="s">
        <v>41</v>
      </c>
      <c r="B8" s="37" t="s">
        <v>42</v>
      </c>
      <c r="C8" s="44"/>
      <c r="D8" s="44"/>
      <c r="E8" s="44"/>
      <c r="F8" s="44"/>
      <c r="G8" s="44"/>
      <c r="H8" s="21">
        <f t="shared" ref="H8:H25" si="0">SUM(C8:G8)</f>
        <v>0</v>
      </c>
    </row>
    <row r="9" spans="1:8" ht="20.25" customHeight="1" x14ac:dyDescent="0.25">
      <c r="A9" s="23" t="s">
        <v>43</v>
      </c>
      <c r="B9" s="37" t="s">
        <v>42</v>
      </c>
      <c r="C9" s="44"/>
      <c r="D9" s="44"/>
      <c r="E9" s="44"/>
      <c r="F9" s="44"/>
      <c r="G9" s="44"/>
      <c r="H9" s="21">
        <f t="shared" si="0"/>
        <v>0</v>
      </c>
    </row>
    <row r="10" spans="1:8" ht="20.25" customHeight="1" x14ac:dyDescent="0.25">
      <c r="A10" s="23" t="s">
        <v>44</v>
      </c>
      <c r="B10" s="37" t="s">
        <v>42</v>
      </c>
      <c r="C10" s="44"/>
      <c r="D10" s="44"/>
      <c r="E10" s="44"/>
      <c r="F10" s="44"/>
      <c r="G10" s="44"/>
      <c r="H10" s="21">
        <f t="shared" si="0"/>
        <v>0</v>
      </c>
    </row>
    <row r="11" spans="1:8" ht="20.25" customHeight="1" x14ac:dyDescent="0.25">
      <c r="A11" s="23" t="s">
        <v>45</v>
      </c>
      <c r="B11" s="37" t="s">
        <v>42</v>
      </c>
      <c r="C11" s="44"/>
      <c r="D11" s="44"/>
      <c r="E11" s="44"/>
      <c r="F11" s="44"/>
      <c r="G11" s="44"/>
      <c r="H11" s="21">
        <f t="shared" si="0"/>
        <v>0</v>
      </c>
    </row>
    <row r="12" spans="1:8" ht="20.25" customHeight="1" x14ac:dyDescent="0.25">
      <c r="A12" s="23" t="s">
        <v>46</v>
      </c>
      <c r="B12" s="37" t="s">
        <v>42</v>
      </c>
      <c r="C12" s="44"/>
      <c r="D12" s="44"/>
      <c r="E12" s="44"/>
      <c r="F12" s="44"/>
      <c r="G12" s="44"/>
      <c r="H12" s="21">
        <f t="shared" si="0"/>
        <v>0</v>
      </c>
    </row>
    <row r="13" spans="1:8" ht="20.25" customHeight="1" x14ac:dyDescent="0.25">
      <c r="A13" s="23" t="s">
        <v>47</v>
      </c>
      <c r="B13" s="37" t="s">
        <v>42</v>
      </c>
      <c r="C13" s="44"/>
      <c r="D13" s="44"/>
      <c r="E13" s="44"/>
      <c r="F13" s="44"/>
      <c r="G13" s="44"/>
      <c r="H13" s="21">
        <f t="shared" si="0"/>
        <v>0</v>
      </c>
    </row>
    <row r="14" spans="1:8" ht="20.25" customHeight="1" x14ac:dyDescent="0.25">
      <c r="A14" s="23" t="s">
        <v>48</v>
      </c>
      <c r="B14" s="37" t="s">
        <v>42</v>
      </c>
      <c r="C14" s="44"/>
      <c r="D14" s="44"/>
      <c r="E14" s="44"/>
      <c r="F14" s="44"/>
      <c r="G14" s="44"/>
      <c r="H14" s="21">
        <f t="shared" si="0"/>
        <v>0</v>
      </c>
    </row>
    <row r="15" spans="1:8" ht="20.25" customHeight="1" x14ac:dyDescent="0.25">
      <c r="A15" s="23" t="s">
        <v>49</v>
      </c>
      <c r="B15" s="37" t="s">
        <v>42</v>
      </c>
      <c r="C15" s="44"/>
      <c r="D15" s="44"/>
      <c r="E15" s="44"/>
      <c r="F15" s="44"/>
      <c r="G15" s="44"/>
      <c r="H15" s="21">
        <f t="shared" si="0"/>
        <v>0</v>
      </c>
    </row>
    <row r="16" spans="1:8" ht="20.25" customHeight="1" x14ac:dyDescent="0.25">
      <c r="A16" s="23" t="s">
        <v>50</v>
      </c>
      <c r="B16" s="37" t="s">
        <v>42</v>
      </c>
      <c r="C16" s="44"/>
      <c r="D16" s="44"/>
      <c r="E16" s="44"/>
      <c r="F16" s="44"/>
      <c r="G16" s="44"/>
      <c r="H16" s="21">
        <f t="shared" si="0"/>
        <v>0</v>
      </c>
    </row>
    <row r="17" spans="1:8" ht="20.25" customHeight="1" x14ac:dyDescent="0.25">
      <c r="A17" s="23" t="s">
        <v>51</v>
      </c>
      <c r="B17" s="37" t="s">
        <v>42</v>
      </c>
      <c r="C17" s="44"/>
      <c r="D17" s="44"/>
      <c r="E17" s="44"/>
      <c r="F17" s="44"/>
      <c r="G17" s="44"/>
      <c r="H17" s="21">
        <f t="shared" si="0"/>
        <v>0</v>
      </c>
    </row>
    <row r="18" spans="1:8" ht="20.25" customHeight="1" x14ac:dyDescent="0.25">
      <c r="A18" s="23" t="s">
        <v>52</v>
      </c>
      <c r="B18" s="37" t="s">
        <v>42</v>
      </c>
      <c r="C18" s="44"/>
      <c r="D18" s="44"/>
      <c r="E18" s="44"/>
      <c r="F18" s="44"/>
      <c r="G18" s="44"/>
      <c r="H18" s="21">
        <f t="shared" si="0"/>
        <v>0</v>
      </c>
    </row>
    <row r="19" spans="1:8" ht="20.25" customHeight="1" x14ac:dyDescent="0.25">
      <c r="A19" s="23" t="s">
        <v>53</v>
      </c>
      <c r="B19" s="37" t="s">
        <v>42</v>
      </c>
      <c r="C19" s="44"/>
      <c r="D19" s="44"/>
      <c r="E19" s="44"/>
      <c r="F19" s="44"/>
      <c r="G19" s="44"/>
      <c r="H19" s="21">
        <f t="shared" si="0"/>
        <v>0</v>
      </c>
    </row>
    <row r="20" spans="1:8" ht="20.25" customHeight="1" x14ac:dyDescent="0.25">
      <c r="A20" s="23" t="str">
        <f>'Opt 1 Commodity Mix'!A20</f>
        <v>[Other]</v>
      </c>
      <c r="B20" s="24"/>
      <c r="C20" s="44"/>
      <c r="D20" s="44"/>
      <c r="E20" s="44"/>
      <c r="F20" s="44"/>
      <c r="G20" s="44"/>
      <c r="H20" s="21">
        <f t="shared" si="0"/>
        <v>0</v>
      </c>
    </row>
    <row r="21" spans="1:8" ht="20.25" customHeight="1" x14ac:dyDescent="0.25">
      <c r="A21" s="23" t="str">
        <f>'Opt 1 Commodity Mix'!A21</f>
        <v>[Other]</v>
      </c>
      <c r="B21" s="24"/>
      <c r="C21" s="44"/>
      <c r="D21" s="44"/>
      <c r="E21" s="44"/>
      <c r="F21" s="44"/>
      <c r="G21" s="44"/>
      <c r="H21" s="21">
        <f t="shared" si="0"/>
        <v>0</v>
      </c>
    </row>
    <row r="22" spans="1:8" ht="20.25" customHeight="1" x14ac:dyDescent="0.25">
      <c r="A22" s="23" t="str">
        <f>'Opt 1 Commodity Mix'!A22</f>
        <v>[Other]</v>
      </c>
      <c r="B22" s="24"/>
      <c r="C22" s="44"/>
      <c r="D22" s="44"/>
      <c r="E22" s="44"/>
      <c r="F22" s="44"/>
      <c r="G22" s="44"/>
      <c r="H22" s="21">
        <f t="shared" si="0"/>
        <v>0</v>
      </c>
    </row>
    <row r="23" spans="1:8" ht="20.25" customHeight="1" x14ac:dyDescent="0.25">
      <c r="A23" s="23" t="s">
        <v>55</v>
      </c>
      <c r="B23" s="33" t="s">
        <v>55</v>
      </c>
      <c r="C23" s="44"/>
      <c r="D23" s="44"/>
      <c r="E23" s="44"/>
      <c r="F23" s="44"/>
      <c r="G23" s="44"/>
      <c r="H23" s="21">
        <f t="shared" si="0"/>
        <v>0</v>
      </c>
    </row>
    <row r="24" spans="1:8" ht="18.75" customHeight="1" x14ac:dyDescent="0.25">
      <c r="A24" s="23" t="s">
        <v>56</v>
      </c>
      <c r="B24" s="24" t="s">
        <v>56</v>
      </c>
      <c r="C24" s="44"/>
      <c r="D24" s="44"/>
      <c r="E24" s="44"/>
      <c r="F24" s="44"/>
      <c r="G24" s="44"/>
      <c r="H24" s="21">
        <f t="shared" si="0"/>
        <v>0</v>
      </c>
    </row>
    <row r="25" spans="1:8" ht="21" customHeight="1" x14ac:dyDescent="0.25">
      <c r="A25" s="168" t="s">
        <v>57</v>
      </c>
      <c r="B25" s="169"/>
      <c r="C25" s="21">
        <f>SUM(C8:C23)</f>
        <v>0</v>
      </c>
      <c r="D25" s="21">
        <f>SUM(D8:D23)</f>
        <v>0</v>
      </c>
      <c r="E25" s="21">
        <f>SUM(E8:E23)</f>
        <v>0</v>
      </c>
      <c r="F25" s="21">
        <f>SUM(F8:F23)</f>
        <v>0</v>
      </c>
      <c r="G25" s="21">
        <f>SUM(G8:G23)</f>
        <v>0</v>
      </c>
      <c r="H25" s="21">
        <f t="shared" si="0"/>
        <v>0</v>
      </c>
    </row>
    <row r="26" spans="1:8" ht="18.75" customHeight="1" x14ac:dyDescent="0.25"/>
    <row r="27" spans="1:8" ht="13.5" customHeight="1" x14ac:dyDescent="0.25">
      <c r="A27" s="166" t="s">
        <v>58</v>
      </c>
      <c r="B27" s="166"/>
      <c r="C27" s="166"/>
      <c r="D27" s="166"/>
      <c r="E27" s="166"/>
      <c r="F27" s="166"/>
      <c r="G27" s="166"/>
      <c r="H27" s="166"/>
    </row>
    <row r="28" spans="1:8" ht="21" customHeight="1" x14ac:dyDescent="0.25">
      <c r="A28" s="22" t="s">
        <v>39</v>
      </c>
      <c r="B28" s="22" t="s">
        <v>40</v>
      </c>
      <c r="C28" s="20">
        <f>C5</f>
        <v>2019</v>
      </c>
      <c r="D28" s="20">
        <f t="shared" ref="D28:G28" si="1">D5</f>
        <v>2020</v>
      </c>
      <c r="E28" s="20">
        <f t="shared" si="1"/>
        <v>2021</v>
      </c>
      <c r="F28" s="20">
        <f t="shared" si="1"/>
        <v>2022</v>
      </c>
      <c r="G28" s="20">
        <f t="shared" si="1"/>
        <v>2023</v>
      </c>
      <c r="H28" s="20" t="s">
        <v>37</v>
      </c>
    </row>
    <row r="29" spans="1:8" ht="21" customHeight="1" x14ac:dyDescent="0.25">
      <c r="A29" s="23" t="s">
        <v>41</v>
      </c>
      <c r="B29" s="35" t="s">
        <v>42</v>
      </c>
      <c r="C29" s="38">
        <f>IFERROR(C8/$C$6,0)</f>
        <v>0</v>
      </c>
      <c r="D29" s="38">
        <f>IFERROR(D8/$D$6,0)</f>
        <v>0</v>
      </c>
      <c r="E29" s="38">
        <f>IFERROR(E8/$E$6,0)</f>
        <v>0</v>
      </c>
      <c r="F29" s="38">
        <f>IFERROR(F8/$F$6,0)</f>
        <v>0</v>
      </c>
      <c r="G29" s="38">
        <f>IFERROR(G8/$G$6,0)</f>
        <v>0</v>
      </c>
      <c r="H29" s="38">
        <f>IFERROR(H8/$H$6,0)</f>
        <v>0</v>
      </c>
    </row>
    <row r="30" spans="1:8" ht="21" customHeight="1" x14ac:dyDescent="0.25">
      <c r="A30" s="23" t="s">
        <v>43</v>
      </c>
      <c r="B30" s="35" t="s">
        <v>42</v>
      </c>
      <c r="C30" s="38">
        <f t="shared" ref="C30:C45" si="2">IFERROR(C9/$C$6,0)</f>
        <v>0</v>
      </c>
      <c r="D30" s="38">
        <f t="shared" ref="D30:D45" si="3">IFERROR(D9/$D$6,0)</f>
        <v>0</v>
      </c>
      <c r="E30" s="38">
        <f t="shared" ref="E30:E45" si="4">IFERROR(E9/$E$6,0)</f>
        <v>0</v>
      </c>
      <c r="F30" s="38">
        <f t="shared" ref="F30:F45" si="5">IFERROR(F9/$F$6,0)</f>
        <v>0</v>
      </c>
      <c r="G30" s="38">
        <f t="shared" ref="G30:G45" si="6">IFERROR(G9/$G$6,0)</f>
        <v>0</v>
      </c>
      <c r="H30" s="38">
        <f t="shared" ref="H30:H45" si="7">IFERROR(H9/$H$6,0)</f>
        <v>0</v>
      </c>
    </row>
    <row r="31" spans="1:8" ht="21" customHeight="1" x14ac:dyDescent="0.25">
      <c r="A31" s="23" t="s">
        <v>44</v>
      </c>
      <c r="B31" s="35" t="s">
        <v>42</v>
      </c>
      <c r="C31" s="38">
        <f t="shared" si="2"/>
        <v>0</v>
      </c>
      <c r="D31" s="38">
        <f t="shared" si="3"/>
        <v>0</v>
      </c>
      <c r="E31" s="38">
        <f t="shared" si="4"/>
        <v>0</v>
      </c>
      <c r="F31" s="38">
        <f t="shared" si="5"/>
        <v>0</v>
      </c>
      <c r="G31" s="38">
        <f t="shared" si="6"/>
        <v>0</v>
      </c>
      <c r="H31" s="38">
        <f t="shared" si="7"/>
        <v>0</v>
      </c>
    </row>
    <row r="32" spans="1:8" ht="21" customHeight="1" x14ac:dyDescent="0.25">
      <c r="A32" s="23" t="s">
        <v>45</v>
      </c>
      <c r="B32" s="35" t="s">
        <v>42</v>
      </c>
      <c r="C32" s="38">
        <f>IFERROR(C11/$C$6,0)</f>
        <v>0</v>
      </c>
      <c r="D32" s="38">
        <f t="shared" si="3"/>
        <v>0</v>
      </c>
      <c r="E32" s="38">
        <f t="shared" si="4"/>
        <v>0</v>
      </c>
      <c r="F32" s="38">
        <f t="shared" si="5"/>
        <v>0</v>
      </c>
      <c r="G32" s="38">
        <f t="shared" si="6"/>
        <v>0</v>
      </c>
      <c r="H32" s="38">
        <f t="shared" si="7"/>
        <v>0</v>
      </c>
    </row>
    <row r="33" spans="1:8" ht="21" customHeight="1" x14ac:dyDescent="0.25">
      <c r="A33" s="23" t="s">
        <v>46</v>
      </c>
      <c r="B33" s="35" t="s">
        <v>42</v>
      </c>
      <c r="C33" s="38">
        <f t="shared" si="2"/>
        <v>0</v>
      </c>
      <c r="D33" s="38">
        <f t="shared" si="3"/>
        <v>0</v>
      </c>
      <c r="E33" s="38">
        <f t="shared" si="4"/>
        <v>0</v>
      </c>
      <c r="F33" s="38">
        <f t="shared" si="5"/>
        <v>0</v>
      </c>
      <c r="G33" s="38">
        <f t="shared" si="6"/>
        <v>0</v>
      </c>
      <c r="H33" s="38">
        <f t="shared" si="7"/>
        <v>0</v>
      </c>
    </row>
    <row r="34" spans="1:8" ht="21" customHeight="1" x14ac:dyDescent="0.25">
      <c r="A34" s="23" t="s">
        <v>47</v>
      </c>
      <c r="B34" s="35" t="s">
        <v>42</v>
      </c>
      <c r="C34" s="38">
        <f t="shared" si="2"/>
        <v>0</v>
      </c>
      <c r="D34" s="38">
        <f t="shared" si="3"/>
        <v>0</v>
      </c>
      <c r="E34" s="38">
        <f t="shared" si="4"/>
        <v>0</v>
      </c>
      <c r="F34" s="38">
        <f t="shared" si="5"/>
        <v>0</v>
      </c>
      <c r="G34" s="38">
        <f t="shared" si="6"/>
        <v>0</v>
      </c>
      <c r="H34" s="38">
        <f t="shared" si="7"/>
        <v>0</v>
      </c>
    </row>
    <row r="35" spans="1:8" ht="21" customHeight="1" x14ac:dyDescent="0.25">
      <c r="A35" s="23" t="s">
        <v>48</v>
      </c>
      <c r="B35" s="35" t="s">
        <v>42</v>
      </c>
      <c r="C35" s="38">
        <f t="shared" si="2"/>
        <v>0</v>
      </c>
      <c r="D35" s="38">
        <f t="shared" si="3"/>
        <v>0</v>
      </c>
      <c r="E35" s="38">
        <f t="shared" si="4"/>
        <v>0</v>
      </c>
      <c r="F35" s="38">
        <f t="shared" si="5"/>
        <v>0</v>
      </c>
      <c r="G35" s="38">
        <f t="shared" si="6"/>
        <v>0</v>
      </c>
      <c r="H35" s="38">
        <f t="shared" si="7"/>
        <v>0</v>
      </c>
    </row>
    <row r="36" spans="1:8" ht="21" customHeight="1" x14ac:dyDescent="0.25">
      <c r="A36" s="23" t="s">
        <v>49</v>
      </c>
      <c r="B36" s="35" t="s">
        <v>42</v>
      </c>
      <c r="C36" s="38">
        <f t="shared" si="2"/>
        <v>0</v>
      </c>
      <c r="D36" s="38">
        <f t="shared" si="3"/>
        <v>0</v>
      </c>
      <c r="E36" s="38">
        <f t="shared" si="4"/>
        <v>0</v>
      </c>
      <c r="F36" s="38">
        <f t="shared" si="5"/>
        <v>0</v>
      </c>
      <c r="G36" s="38">
        <f t="shared" si="6"/>
        <v>0</v>
      </c>
      <c r="H36" s="38">
        <f t="shared" si="7"/>
        <v>0</v>
      </c>
    </row>
    <row r="37" spans="1:8" ht="21" customHeight="1" x14ac:dyDescent="0.25">
      <c r="A37" s="23" t="s">
        <v>50</v>
      </c>
      <c r="B37" s="35" t="s">
        <v>42</v>
      </c>
      <c r="C37" s="38">
        <f t="shared" si="2"/>
        <v>0</v>
      </c>
      <c r="D37" s="38">
        <f t="shared" si="3"/>
        <v>0</v>
      </c>
      <c r="E37" s="38">
        <f t="shared" si="4"/>
        <v>0</v>
      </c>
      <c r="F37" s="38">
        <f t="shared" si="5"/>
        <v>0</v>
      </c>
      <c r="G37" s="38">
        <f t="shared" si="6"/>
        <v>0</v>
      </c>
      <c r="H37" s="38">
        <f t="shared" si="7"/>
        <v>0</v>
      </c>
    </row>
    <row r="38" spans="1:8" ht="21" customHeight="1" x14ac:dyDescent="0.25">
      <c r="A38" s="23" t="s">
        <v>51</v>
      </c>
      <c r="B38" s="35" t="s">
        <v>42</v>
      </c>
      <c r="C38" s="38">
        <f t="shared" si="2"/>
        <v>0</v>
      </c>
      <c r="D38" s="38">
        <f t="shared" si="3"/>
        <v>0</v>
      </c>
      <c r="E38" s="38">
        <f>IFERROR(E17/$E$6,0)</f>
        <v>0</v>
      </c>
      <c r="F38" s="38">
        <f t="shared" si="5"/>
        <v>0</v>
      </c>
      <c r="G38" s="38">
        <f t="shared" si="6"/>
        <v>0</v>
      </c>
      <c r="H38" s="38">
        <f t="shared" si="7"/>
        <v>0</v>
      </c>
    </row>
    <row r="39" spans="1:8" ht="21" customHeight="1" x14ac:dyDescent="0.25">
      <c r="A39" s="23" t="s">
        <v>52</v>
      </c>
      <c r="B39" s="35" t="s">
        <v>42</v>
      </c>
      <c r="C39" s="38">
        <f t="shared" si="2"/>
        <v>0</v>
      </c>
      <c r="D39" s="38">
        <f t="shared" si="3"/>
        <v>0</v>
      </c>
      <c r="E39" s="38">
        <f t="shared" si="4"/>
        <v>0</v>
      </c>
      <c r="F39" s="38">
        <f t="shared" si="5"/>
        <v>0</v>
      </c>
      <c r="G39" s="38">
        <f t="shared" si="6"/>
        <v>0</v>
      </c>
      <c r="H39" s="38">
        <f t="shared" si="7"/>
        <v>0</v>
      </c>
    </row>
    <row r="40" spans="1:8" ht="21" customHeight="1" x14ac:dyDescent="0.25">
      <c r="A40" s="23" t="s">
        <v>53</v>
      </c>
      <c r="B40" s="35" t="s">
        <v>42</v>
      </c>
      <c r="C40" s="38">
        <f t="shared" si="2"/>
        <v>0</v>
      </c>
      <c r="D40" s="38">
        <f t="shared" si="3"/>
        <v>0</v>
      </c>
      <c r="E40" s="38">
        <f t="shared" si="4"/>
        <v>0</v>
      </c>
      <c r="F40" s="38">
        <f t="shared" si="5"/>
        <v>0</v>
      </c>
      <c r="G40" s="38">
        <f t="shared" si="6"/>
        <v>0</v>
      </c>
      <c r="H40" s="38">
        <f t="shared" si="7"/>
        <v>0</v>
      </c>
    </row>
    <row r="41" spans="1:8" ht="21" customHeight="1" x14ac:dyDescent="0.25">
      <c r="A41" s="23" t="str">
        <f>'Opt 1 Commodity Mix'!A20</f>
        <v>[Other]</v>
      </c>
      <c r="B41" s="36"/>
      <c r="C41" s="38">
        <f t="shared" si="2"/>
        <v>0</v>
      </c>
      <c r="D41" s="38">
        <f t="shared" si="3"/>
        <v>0</v>
      </c>
      <c r="E41" s="38">
        <f t="shared" si="4"/>
        <v>0</v>
      </c>
      <c r="F41" s="38">
        <f t="shared" si="5"/>
        <v>0</v>
      </c>
      <c r="G41" s="38">
        <f t="shared" si="6"/>
        <v>0</v>
      </c>
      <c r="H41" s="38">
        <f t="shared" si="7"/>
        <v>0</v>
      </c>
    </row>
    <row r="42" spans="1:8" ht="21" customHeight="1" x14ac:dyDescent="0.25">
      <c r="A42" s="23" t="str">
        <f>'Opt 1 Commodity Mix'!A21</f>
        <v>[Other]</v>
      </c>
      <c r="B42" s="36"/>
      <c r="C42" s="38">
        <f t="shared" si="2"/>
        <v>0</v>
      </c>
      <c r="D42" s="38">
        <f t="shared" si="3"/>
        <v>0</v>
      </c>
      <c r="E42" s="38">
        <f t="shared" si="4"/>
        <v>0</v>
      </c>
      <c r="F42" s="38">
        <f t="shared" si="5"/>
        <v>0</v>
      </c>
      <c r="G42" s="38">
        <f t="shared" si="6"/>
        <v>0</v>
      </c>
      <c r="H42" s="38">
        <f t="shared" si="7"/>
        <v>0</v>
      </c>
    </row>
    <row r="43" spans="1:8" ht="21" customHeight="1" x14ac:dyDescent="0.25">
      <c r="A43" s="23" t="str">
        <f>'Opt 1 Commodity Mix'!A22</f>
        <v>[Other]</v>
      </c>
      <c r="B43" s="36"/>
      <c r="C43" s="38">
        <f t="shared" si="2"/>
        <v>0</v>
      </c>
      <c r="D43" s="38">
        <f t="shared" si="3"/>
        <v>0</v>
      </c>
      <c r="E43" s="38">
        <f t="shared" si="4"/>
        <v>0</v>
      </c>
      <c r="F43" s="38">
        <f t="shared" si="5"/>
        <v>0</v>
      </c>
      <c r="G43" s="38">
        <f t="shared" si="6"/>
        <v>0</v>
      </c>
      <c r="H43" s="38">
        <f t="shared" si="7"/>
        <v>0</v>
      </c>
    </row>
    <row r="44" spans="1:8" ht="21" customHeight="1" x14ac:dyDescent="0.25">
      <c r="A44" s="23" t="s">
        <v>55</v>
      </c>
      <c r="B44" s="33" t="s">
        <v>55</v>
      </c>
      <c r="C44" s="38">
        <f t="shared" si="2"/>
        <v>0</v>
      </c>
      <c r="D44" s="38">
        <f t="shared" si="3"/>
        <v>0</v>
      </c>
      <c r="E44" s="38">
        <f t="shared" si="4"/>
        <v>0</v>
      </c>
      <c r="F44" s="38">
        <f t="shared" si="5"/>
        <v>0</v>
      </c>
      <c r="G44" s="38">
        <f t="shared" si="6"/>
        <v>0</v>
      </c>
      <c r="H44" s="38">
        <f t="shared" si="7"/>
        <v>0</v>
      </c>
    </row>
    <row r="45" spans="1:8" ht="30.75" customHeight="1" x14ac:dyDescent="0.25">
      <c r="A45" s="23" t="s">
        <v>59</v>
      </c>
      <c r="B45" s="24" t="s">
        <v>56</v>
      </c>
      <c r="C45" s="38">
        <f t="shared" si="2"/>
        <v>0</v>
      </c>
      <c r="D45" s="38">
        <f t="shared" si="3"/>
        <v>0</v>
      </c>
      <c r="E45" s="38">
        <f t="shared" si="4"/>
        <v>0</v>
      </c>
      <c r="F45" s="38">
        <f t="shared" si="5"/>
        <v>0</v>
      </c>
      <c r="G45" s="38">
        <f t="shared" si="6"/>
        <v>0</v>
      </c>
      <c r="H45" s="38">
        <f t="shared" si="7"/>
        <v>0</v>
      </c>
    </row>
    <row r="46" spans="1:8" x14ac:dyDescent="0.25">
      <c r="A46" s="30"/>
      <c r="B46" s="39"/>
      <c r="C46" s="40"/>
      <c r="D46" s="40"/>
      <c r="E46" s="40"/>
      <c r="F46" s="40"/>
      <c r="G46" s="40"/>
    </row>
    <row r="47" spans="1:8" x14ac:dyDescent="0.25">
      <c r="A47" s="30"/>
      <c r="B47" s="43" t="s">
        <v>60</v>
      </c>
      <c r="C47" s="41">
        <f t="shared" ref="C47:H47" si="8">SUM(C29:C45)</f>
        <v>0</v>
      </c>
      <c r="D47" s="41">
        <f t="shared" si="8"/>
        <v>0</v>
      </c>
      <c r="E47" s="41">
        <f t="shared" si="8"/>
        <v>0</v>
      </c>
      <c r="F47" s="41">
        <f t="shared" si="8"/>
        <v>0</v>
      </c>
      <c r="G47" s="41">
        <f t="shared" si="8"/>
        <v>0</v>
      </c>
      <c r="H47" s="41">
        <f t="shared" si="8"/>
        <v>0</v>
      </c>
    </row>
    <row r="48" spans="1:8" x14ac:dyDescent="0.25">
      <c r="A48" s="26"/>
      <c r="B48" s="27"/>
      <c r="C48" s="29"/>
      <c r="D48" s="29"/>
      <c r="E48" s="29"/>
      <c r="F48" s="29"/>
      <c r="G48" s="28"/>
    </row>
    <row r="49" spans="1:8" x14ac:dyDescent="0.25">
      <c r="A49" s="30"/>
      <c r="B49" s="31" t="s">
        <v>42</v>
      </c>
      <c r="C49" s="32">
        <f>SUMIFS(C$29:C$45,$B$29:$B$45,$B$49)</f>
        <v>0</v>
      </c>
      <c r="D49" s="32">
        <f>SUMIFS(D$29:D$45,$B$29:$B$45,$B49)</f>
        <v>0</v>
      </c>
      <c r="E49" s="32">
        <f>SUMIFS(E$29:E$45,$B$29:$B$45,$B49)</f>
        <v>0</v>
      </c>
      <c r="F49" s="32">
        <f>SUMIFS(F$29:F$45,$B$29:$B$45,$B49)</f>
        <v>0</v>
      </c>
      <c r="G49" s="32">
        <f>SUMIFS(G$29:G$45,$B$29:$B$45,$B49)</f>
        <v>0</v>
      </c>
      <c r="H49" s="32">
        <f>SUMIFS(H$29:H$45,$B$29:$B$45,$B49)</f>
        <v>0</v>
      </c>
    </row>
    <row r="50" spans="1:8" x14ac:dyDescent="0.25">
      <c r="A50" s="30"/>
      <c r="B50" s="33" t="s">
        <v>55</v>
      </c>
      <c r="C50" s="32">
        <f>SUMIFS(C$29:C$45,$B$29:$B$45,$B$50)</f>
        <v>0</v>
      </c>
      <c r="D50" s="32">
        <f t="shared" ref="D50:H50" si="9">SUMIFS(D$29:D$45,$B$29:$B$45,$B$50)</f>
        <v>0</v>
      </c>
      <c r="E50" s="32">
        <f t="shared" si="9"/>
        <v>0</v>
      </c>
      <c r="F50" s="32">
        <f t="shared" si="9"/>
        <v>0</v>
      </c>
      <c r="G50" s="32">
        <f t="shared" si="9"/>
        <v>0</v>
      </c>
      <c r="H50" s="32">
        <f t="shared" si="9"/>
        <v>0</v>
      </c>
    </row>
    <row r="51" spans="1:8" x14ac:dyDescent="0.25">
      <c r="A51" s="30"/>
      <c r="B51" s="34" t="s">
        <v>56</v>
      </c>
      <c r="C51" s="32">
        <f>C45</f>
        <v>0</v>
      </c>
      <c r="D51" s="32">
        <f t="shared" ref="D51:G51" si="10">D45</f>
        <v>0</v>
      </c>
      <c r="E51" s="32">
        <f t="shared" si="10"/>
        <v>0</v>
      </c>
      <c r="F51" s="32">
        <f t="shared" si="10"/>
        <v>0</v>
      </c>
      <c r="G51" s="32">
        <f t="shared" si="10"/>
        <v>0</v>
      </c>
      <c r="H51" s="32">
        <f>H45</f>
        <v>0</v>
      </c>
    </row>
  </sheetData>
  <mergeCells count="7">
    <mergeCell ref="A27:H27"/>
    <mergeCell ref="A2:H2"/>
    <mergeCell ref="A4:H4"/>
    <mergeCell ref="A5:B5"/>
    <mergeCell ref="A6:B6"/>
    <mergeCell ref="C7:H7"/>
    <mergeCell ref="A25:B25"/>
  </mergeCells>
  <dataValidations count="1">
    <dataValidation type="list" allowBlank="1" showInputMessage="1" showErrorMessage="1" sqref="B8:B19 B23 B29:B44" xr:uid="{99B289A8-F9B6-4E2A-A900-BCB5C8DC2236}">
      <formula1>"Residue, Recyclable"</formula1>
    </dataValidation>
  </dataValidations>
  <pageMargins left="0.7" right="0.7" top="0.75" bottom="0.75" header="0.3" footer="0.3"/>
  <pageSetup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C8EB22-8F90-4F93-9559-2EFC836E36AE}">
  <dimension ref="A1:J28"/>
  <sheetViews>
    <sheetView workbookViewId="0">
      <selection activeCell="G29" sqref="G29"/>
    </sheetView>
  </sheetViews>
  <sheetFormatPr defaultRowHeight="15" x14ac:dyDescent="0.25"/>
  <cols>
    <col min="1" max="1" width="14.7109375" customWidth="1"/>
    <col min="2" max="2" width="13.85546875" customWidth="1"/>
    <col min="3" max="3" width="16.85546875" customWidth="1"/>
    <col min="4" max="4" width="18" customWidth="1"/>
    <col min="5" max="5" width="17.28515625" customWidth="1"/>
    <col min="6" max="6" width="15.7109375" customWidth="1"/>
    <col min="7" max="7" width="14.140625" customWidth="1"/>
    <col min="8" max="8" width="13.7109375" customWidth="1"/>
    <col min="9" max="9" width="14.7109375" customWidth="1"/>
    <col min="10" max="10" width="14.5703125" customWidth="1"/>
  </cols>
  <sheetData>
    <row r="1" spans="1:10" x14ac:dyDescent="0.25">
      <c r="A1" s="42"/>
      <c r="B1" s="42"/>
      <c r="C1" s="42"/>
      <c r="D1" s="42"/>
      <c r="E1" s="42"/>
      <c r="F1" s="42"/>
      <c r="G1" s="42"/>
      <c r="H1" s="42"/>
      <c r="I1" s="42"/>
      <c r="J1" s="42"/>
    </row>
    <row r="2" spans="1:10" x14ac:dyDescent="0.25">
      <c r="A2" s="42"/>
      <c r="B2" s="42"/>
      <c r="C2" s="42"/>
      <c r="D2" s="42"/>
      <c r="E2" s="42"/>
      <c r="F2" s="42"/>
      <c r="G2" s="42"/>
      <c r="H2" s="42"/>
      <c r="I2" s="42"/>
      <c r="J2" s="42"/>
    </row>
    <row r="3" spans="1:10" ht="32.1" customHeight="1" x14ac:dyDescent="0.25">
      <c r="A3" s="42"/>
      <c r="B3" s="42"/>
      <c r="C3" s="42"/>
      <c r="D3" s="42"/>
      <c r="E3" s="42"/>
      <c r="F3" s="42"/>
      <c r="G3" s="42"/>
      <c r="H3" s="42"/>
      <c r="I3" s="42"/>
      <c r="J3" s="42"/>
    </row>
    <row r="4" spans="1:10" ht="45" x14ac:dyDescent="0.25">
      <c r="A4" s="22" t="s">
        <v>63</v>
      </c>
      <c r="B4" s="22" t="s">
        <v>40</v>
      </c>
      <c r="C4" s="22" t="s">
        <v>64</v>
      </c>
      <c r="D4" s="22" t="s">
        <v>65</v>
      </c>
      <c r="E4" s="25" t="s">
        <v>66</v>
      </c>
      <c r="F4" s="22" t="s">
        <v>67</v>
      </c>
      <c r="G4" s="22" t="s">
        <v>68</v>
      </c>
      <c r="H4" s="22" t="s">
        <v>69</v>
      </c>
      <c r="I4" s="22" t="s">
        <v>70</v>
      </c>
      <c r="J4" s="22" t="s">
        <v>71</v>
      </c>
    </row>
    <row r="5" spans="1:10" x14ac:dyDescent="0.25">
      <c r="A5" s="23" t="s">
        <v>41</v>
      </c>
      <c r="B5" s="37" t="s">
        <v>42</v>
      </c>
      <c r="C5" s="82">
        <f>'Opt 1 Commodity Mix'!H29</f>
        <v>0</v>
      </c>
      <c r="D5" s="82">
        <f>'Opt 1 Residue'!H29</f>
        <v>0</v>
      </c>
      <c r="E5" s="83">
        <f>$C$25*C5</f>
        <v>0</v>
      </c>
      <c r="F5" s="84">
        <f>($C$27+$C$28)*D5</f>
        <v>0</v>
      </c>
      <c r="G5" s="84">
        <f>E5+F5</f>
        <v>0</v>
      </c>
      <c r="H5" s="86">
        <f>IFERROR((E5/(F5+E5)),0)</f>
        <v>0</v>
      </c>
      <c r="I5" s="87"/>
      <c r="J5" s="88">
        <f>H5-I5</f>
        <v>0</v>
      </c>
    </row>
    <row r="6" spans="1:10" x14ac:dyDescent="0.25">
      <c r="A6" s="23" t="s">
        <v>43</v>
      </c>
      <c r="B6" s="37" t="s">
        <v>42</v>
      </c>
      <c r="C6" s="82">
        <f>'Opt 1 Commodity Mix'!H30</f>
        <v>0</v>
      </c>
      <c r="D6" s="82">
        <f>'Opt 1 Residue'!H30</f>
        <v>0</v>
      </c>
      <c r="E6" s="83">
        <f t="shared" ref="E6:E21" si="0">$C$25*C6</f>
        <v>0</v>
      </c>
      <c r="F6" s="84">
        <f t="shared" ref="F6:F21" si="1">($C$27+$C$28)*D6</f>
        <v>0</v>
      </c>
      <c r="G6" s="84">
        <f>E6+F6</f>
        <v>0</v>
      </c>
      <c r="H6" s="86">
        <f>IFERROR((E6/(F6+E6)),0)</f>
        <v>0</v>
      </c>
      <c r="I6" s="87"/>
      <c r="J6" s="88">
        <f t="shared" ref="J6:J19" si="2">H6-I6</f>
        <v>0</v>
      </c>
    </row>
    <row r="7" spans="1:10" x14ac:dyDescent="0.25">
      <c r="A7" s="23" t="s">
        <v>44</v>
      </c>
      <c r="B7" s="37" t="s">
        <v>42</v>
      </c>
      <c r="C7" s="82">
        <f>'Opt 1 Commodity Mix'!H31</f>
        <v>0</v>
      </c>
      <c r="D7" s="82">
        <f>'Opt 1 Residue'!H31</f>
        <v>0</v>
      </c>
      <c r="E7" s="83">
        <f t="shared" si="0"/>
        <v>0</v>
      </c>
      <c r="F7" s="84">
        <f t="shared" si="1"/>
        <v>0</v>
      </c>
      <c r="G7" s="84">
        <f>E7+F7</f>
        <v>0</v>
      </c>
      <c r="H7" s="86">
        <f>IFERROR((E7/(F7+E7)),0)</f>
        <v>0</v>
      </c>
      <c r="I7" s="87"/>
      <c r="J7" s="88">
        <f t="shared" si="2"/>
        <v>0</v>
      </c>
    </row>
    <row r="8" spans="1:10" x14ac:dyDescent="0.25">
      <c r="A8" s="23" t="s">
        <v>45</v>
      </c>
      <c r="B8" s="37" t="s">
        <v>42</v>
      </c>
      <c r="C8" s="82">
        <f>'Opt 1 Commodity Mix'!H32</f>
        <v>0</v>
      </c>
      <c r="D8" s="82">
        <f>'Opt 1 Residue'!H32</f>
        <v>0</v>
      </c>
      <c r="E8" s="83">
        <f t="shared" si="0"/>
        <v>0</v>
      </c>
      <c r="F8" s="84">
        <f t="shared" si="1"/>
        <v>0</v>
      </c>
      <c r="G8" s="84">
        <f>E8+F8</f>
        <v>0</v>
      </c>
      <c r="H8" s="86">
        <f>IFERROR((E8/(F8+E8)),0)</f>
        <v>0</v>
      </c>
      <c r="I8" s="87"/>
      <c r="J8" s="88">
        <f t="shared" si="2"/>
        <v>0</v>
      </c>
    </row>
    <row r="9" spans="1:10" x14ac:dyDescent="0.25">
      <c r="A9" s="23" t="s">
        <v>46</v>
      </c>
      <c r="B9" s="37" t="s">
        <v>42</v>
      </c>
      <c r="C9" s="82">
        <f>'Opt 1 Commodity Mix'!H33</f>
        <v>0</v>
      </c>
      <c r="D9" s="82">
        <f>'Opt 1 Residue'!H33</f>
        <v>0</v>
      </c>
      <c r="E9" s="83">
        <f t="shared" si="0"/>
        <v>0</v>
      </c>
      <c r="F9" s="84">
        <f t="shared" si="1"/>
        <v>0</v>
      </c>
      <c r="G9" s="84">
        <f t="shared" ref="G9:G19" si="3">E9+F9</f>
        <v>0</v>
      </c>
      <c r="H9" s="86">
        <f>IFERROR((E9/(F9+E9)),0)</f>
        <v>0</v>
      </c>
      <c r="I9" s="87"/>
      <c r="J9" s="88">
        <f>H9-I9</f>
        <v>0</v>
      </c>
    </row>
    <row r="10" spans="1:10" x14ac:dyDescent="0.25">
      <c r="A10" s="23" t="s">
        <v>47</v>
      </c>
      <c r="B10" s="37" t="s">
        <v>42</v>
      </c>
      <c r="C10" s="82">
        <f>'Opt 1 Commodity Mix'!H34</f>
        <v>0</v>
      </c>
      <c r="D10" s="82">
        <f>'Opt 1 Residue'!H34</f>
        <v>0</v>
      </c>
      <c r="E10" s="83">
        <f t="shared" si="0"/>
        <v>0</v>
      </c>
      <c r="F10" s="84">
        <f t="shared" si="1"/>
        <v>0</v>
      </c>
      <c r="G10" s="84">
        <f t="shared" ref="G10:G18" si="4">E10+F10</f>
        <v>0</v>
      </c>
      <c r="H10" s="86">
        <f t="shared" ref="H10:H18" si="5">IFERROR((E10/(F10+E10)),0)</f>
        <v>0</v>
      </c>
      <c r="I10" s="87"/>
      <c r="J10" s="88">
        <f t="shared" si="2"/>
        <v>0</v>
      </c>
    </row>
    <row r="11" spans="1:10" x14ac:dyDescent="0.25">
      <c r="A11" s="23" t="s">
        <v>48</v>
      </c>
      <c r="B11" s="37" t="s">
        <v>42</v>
      </c>
      <c r="C11" s="82">
        <f>'Opt 1 Commodity Mix'!H35</f>
        <v>0</v>
      </c>
      <c r="D11" s="82">
        <f>'Opt 1 Residue'!H35</f>
        <v>0</v>
      </c>
      <c r="E11" s="83">
        <f t="shared" si="0"/>
        <v>0</v>
      </c>
      <c r="F11" s="84">
        <f t="shared" si="1"/>
        <v>0</v>
      </c>
      <c r="G11" s="84">
        <f t="shared" si="4"/>
        <v>0</v>
      </c>
      <c r="H11" s="86">
        <f t="shared" si="5"/>
        <v>0</v>
      </c>
      <c r="I11" s="87"/>
      <c r="J11" s="88">
        <f t="shared" si="2"/>
        <v>0</v>
      </c>
    </row>
    <row r="12" spans="1:10" x14ac:dyDescent="0.25">
      <c r="A12" s="23" t="s">
        <v>49</v>
      </c>
      <c r="B12" s="37" t="s">
        <v>42</v>
      </c>
      <c r="C12" s="82">
        <f>'Opt 1 Commodity Mix'!H36</f>
        <v>0</v>
      </c>
      <c r="D12" s="82">
        <f>'Opt 1 Residue'!H36</f>
        <v>0</v>
      </c>
      <c r="E12" s="83">
        <f t="shared" si="0"/>
        <v>0</v>
      </c>
      <c r="F12" s="84">
        <f t="shared" si="1"/>
        <v>0</v>
      </c>
      <c r="G12" s="84">
        <f>E12+F12</f>
        <v>0</v>
      </c>
      <c r="H12" s="86">
        <f t="shared" si="5"/>
        <v>0</v>
      </c>
      <c r="I12" s="87"/>
      <c r="J12" s="88">
        <f t="shared" si="2"/>
        <v>0</v>
      </c>
    </row>
    <row r="13" spans="1:10" x14ac:dyDescent="0.25">
      <c r="A13" s="23" t="s">
        <v>50</v>
      </c>
      <c r="B13" s="37" t="s">
        <v>42</v>
      </c>
      <c r="C13" s="82">
        <f>'Opt 1 Commodity Mix'!H37</f>
        <v>0</v>
      </c>
      <c r="D13" s="82">
        <f>'Opt 1 Residue'!H37</f>
        <v>0</v>
      </c>
      <c r="E13" s="83">
        <f t="shared" si="0"/>
        <v>0</v>
      </c>
      <c r="F13" s="84">
        <f t="shared" si="1"/>
        <v>0</v>
      </c>
      <c r="G13" s="84">
        <f t="shared" si="4"/>
        <v>0</v>
      </c>
      <c r="H13" s="86">
        <f t="shared" si="5"/>
        <v>0</v>
      </c>
      <c r="I13" s="87"/>
      <c r="J13" s="88">
        <f t="shared" si="2"/>
        <v>0</v>
      </c>
    </row>
    <row r="14" spans="1:10" x14ac:dyDescent="0.25">
      <c r="A14" s="23" t="s">
        <v>51</v>
      </c>
      <c r="B14" s="37" t="s">
        <v>42</v>
      </c>
      <c r="C14" s="82">
        <f>'Opt 1 Commodity Mix'!H38</f>
        <v>0</v>
      </c>
      <c r="D14" s="82">
        <f>'Opt 1 Residue'!H38</f>
        <v>0</v>
      </c>
      <c r="E14" s="83">
        <f t="shared" si="0"/>
        <v>0</v>
      </c>
      <c r="F14" s="84">
        <f t="shared" si="1"/>
        <v>0</v>
      </c>
      <c r="G14" s="84">
        <f t="shared" si="4"/>
        <v>0</v>
      </c>
      <c r="H14" s="86">
        <f t="shared" si="5"/>
        <v>0</v>
      </c>
      <c r="I14" s="87"/>
      <c r="J14" s="88">
        <f t="shared" si="2"/>
        <v>0</v>
      </c>
    </row>
    <row r="15" spans="1:10" x14ac:dyDescent="0.25">
      <c r="A15" s="23" t="s">
        <v>52</v>
      </c>
      <c r="B15" s="37" t="s">
        <v>42</v>
      </c>
      <c r="C15" s="82">
        <f>'Opt 1 Commodity Mix'!H39</f>
        <v>0</v>
      </c>
      <c r="D15" s="82">
        <f>'Opt 1 Residue'!H39</f>
        <v>0</v>
      </c>
      <c r="E15" s="83">
        <f t="shared" si="0"/>
        <v>0</v>
      </c>
      <c r="F15" s="84">
        <f t="shared" si="1"/>
        <v>0</v>
      </c>
      <c r="G15" s="84">
        <f>E15+F15</f>
        <v>0</v>
      </c>
      <c r="H15" s="86">
        <f t="shared" si="5"/>
        <v>0</v>
      </c>
      <c r="I15" s="87"/>
      <c r="J15" s="88">
        <f t="shared" si="2"/>
        <v>0</v>
      </c>
    </row>
    <row r="16" spans="1:10" x14ac:dyDescent="0.25">
      <c r="A16" s="23" t="s">
        <v>53</v>
      </c>
      <c r="B16" s="37" t="s">
        <v>42</v>
      </c>
      <c r="C16" s="82">
        <f>'Opt 1 Commodity Mix'!H40</f>
        <v>0</v>
      </c>
      <c r="D16" s="82">
        <f>'Opt 1 Residue'!H40</f>
        <v>0</v>
      </c>
      <c r="E16" s="83">
        <f t="shared" si="0"/>
        <v>0</v>
      </c>
      <c r="F16" s="84">
        <f t="shared" si="1"/>
        <v>0</v>
      </c>
      <c r="G16" s="84">
        <f t="shared" si="4"/>
        <v>0</v>
      </c>
      <c r="H16" s="86">
        <f t="shared" si="5"/>
        <v>0</v>
      </c>
      <c r="I16" s="87"/>
      <c r="J16" s="88">
        <f t="shared" si="2"/>
        <v>0</v>
      </c>
    </row>
    <row r="17" spans="1:10" x14ac:dyDescent="0.25">
      <c r="A17" s="23" t="str">
        <f>'Opt 1 Commodity Mix'!A20</f>
        <v>[Other]</v>
      </c>
      <c r="B17" s="24"/>
      <c r="C17" s="82">
        <f>'Opt 1 Commodity Mix'!H41</f>
        <v>0</v>
      </c>
      <c r="D17" s="82">
        <f>'Opt 1 Residue'!H41</f>
        <v>0</v>
      </c>
      <c r="E17" s="83">
        <f t="shared" si="0"/>
        <v>0</v>
      </c>
      <c r="F17" s="84">
        <f t="shared" si="1"/>
        <v>0</v>
      </c>
      <c r="G17" s="84">
        <f t="shared" si="4"/>
        <v>0</v>
      </c>
      <c r="H17" s="86">
        <f t="shared" si="5"/>
        <v>0</v>
      </c>
      <c r="I17" s="87"/>
      <c r="J17" s="88">
        <f t="shared" si="2"/>
        <v>0</v>
      </c>
    </row>
    <row r="18" spans="1:10" x14ac:dyDescent="0.25">
      <c r="A18" s="23" t="str">
        <f>'Opt 1 Commodity Mix'!A21</f>
        <v>[Other]</v>
      </c>
      <c r="B18" s="24"/>
      <c r="C18" s="82">
        <f>'Opt 1 Commodity Mix'!H42</f>
        <v>0</v>
      </c>
      <c r="D18" s="82">
        <f>'Opt 1 Residue'!H42</f>
        <v>0</v>
      </c>
      <c r="E18" s="83">
        <f t="shared" si="0"/>
        <v>0</v>
      </c>
      <c r="F18" s="84">
        <f t="shared" si="1"/>
        <v>0</v>
      </c>
      <c r="G18" s="84">
        <f t="shared" si="4"/>
        <v>0</v>
      </c>
      <c r="H18" s="86">
        <f t="shared" si="5"/>
        <v>0</v>
      </c>
      <c r="I18" s="87"/>
      <c r="J18" s="88">
        <f t="shared" si="2"/>
        <v>0</v>
      </c>
    </row>
    <row r="19" spans="1:10" x14ac:dyDescent="0.25">
      <c r="A19" s="23" t="str">
        <f>'Opt 1 Commodity Mix'!A22</f>
        <v>[Other]</v>
      </c>
      <c r="B19" s="24"/>
      <c r="C19" s="82">
        <f>'Opt 1 Commodity Mix'!H43</f>
        <v>0</v>
      </c>
      <c r="D19" s="82">
        <f>'Opt 1 Residue'!H43</f>
        <v>0</v>
      </c>
      <c r="E19" s="83">
        <f t="shared" si="0"/>
        <v>0</v>
      </c>
      <c r="F19" s="84">
        <f t="shared" si="1"/>
        <v>0</v>
      </c>
      <c r="G19" s="84">
        <f t="shared" si="3"/>
        <v>0</v>
      </c>
      <c r="H19" s="86">
        <f>IFERROR((E19/(F19+E19)),0)</f>
        <v>0</v>
      </c>
      <c r="I19" s="87"/>
      <c r="J19" s="88">
        <f t="shared" si="2"/>
        <v>0</v>
      </c>
    </row>
    <row r="20" spans="1:10" ht="16.5" customHeight="1" x14ac:dyDescent="0.25">
      <c r="A20" s="23" t="s">
        <v>55</v>
      </c>
      <c r="B20" s="33" t="s">
        <v>55</v>
      </c>
      <c r="C20" s="82">
        <f>'Opt 1 Commodity Mix'!H44</f>
        <v>0</v>
      </c>
      <c r="D20" s="82">
        <f>'Opt 1 Residue'!H44</f>
        <v>0</v>
      </c>
      <c r="E20" s="83">
        <f t="shared" si="0"/>
        <v>0</v>
      </c>
      <c r="F20" s="84">
        <f t="shared" si="1"/>
        <v>0</v>
      </c>
      <c r="G20" s="84">
        <f>E20+F20</f>
        <v>0</v>
      </c>
      <c r="H20" s="85"/>
      <c r="I20" s="85"/>
      <c r="J20" s="88"/>
    </row>
    <row r="21" spans="1:10" x14ac:dyDescent="0.25">
      <c r="A21" s="23" t="s">
        <v>56</v>
      </c>
      <c r="B21" s="24" t="s">
        <v>56</v>
      </c>
      <c r="C21" s="82">
        <f>'Opt 1 Commodity Mix'!H45</f>
        <v>0</v>
      </c>
      <c r="D21" s="82">
        <f>'Opt 1 Residue'!H45</f>
        <v>0</v>
      </c>
      <c r="E21" s="83">
        <f t="shared" si="0"/>
        <v>0</v>
      </c>
      <c r="F21" s="84">
        <f t="shared" si="1"/>
        <v>0</v>
      </c>
      <c r="G21" s="84">
        <f>E21+F21</f>
        <v>0</v>
      </c>
      <c r="H21" s="85"/>
      <c r="I21" s="85"/>
      <c r="J21" s="88"/>
    </row>
    <row r="22" spans="1:10" ht="15.75" customHeight="1" x14ac:dyDescent="0.25">
      <c r="A22" s="42"/>
      <c r="B22" s="42"/>
      <c r="C22" s="42"/>
      <c r="D22" s="42"/>
      <c r="E22" s="42"/>
      <c r="F22" s="42"/>
      <c r="G22" s="42"/>
      <c r="H22" s="42"/>
      <c r="I22" s="42"/>
      <c r="J22" s="42"/>
    </row>
    <row r="23" spans="1:10" ht="30.75" customHeight="1" thickBot="1" x14ac:dyDescent="0.3">
      <c r="A23" s="175" t="s">
        <v>72</v>
      </c>
      <c r="B23" s="176"/>
      <c r="C23" s="176"/>
      <c r="D23" s="176"/>
      <c r="E23" s="176"/>
      <c r="F23" s="176"/>
      <c r="G23" s="176"/>
      <c r="H23" s="176"/>
      <c r="I23" s="177"/>
      <c r="J23" s="42"/>
    </row>
    <row r="24" spans="1:10" ht="15.75" thickBot="1" x14ac:dyDescent="0.3">
      <c r="A24" s="68" t="s">
        <v>73</v>
      </c>
      <c r="B24" s="69"/>
      <c r="C24" s="69" t="s">
        <v>74</v>
      </c>
      <c r="D24" s="42"/>
      <c r="E24" s="89" t="s">
        <v>75</v>
      </c>
      <c r="F24" s="90"/>
      <c r="G24" s="69"/>
      <c r="H24" s="91"/>
      <c r="I24" s="91"/>
      <c r="J24" s="42"/>
    </row>
    <row r="25" spans="1:10" x14ac:dyDescent="0.25">
      <c r="A25" s="74" t="s">
        <v>76</v>
      </c>
      <c r="B25" s="70"/>
      <c r="C25" s="70">
        <f>'Opt 1 Commodity Mix'!H6</f>
        <v>0</v>
      </c>
      <c r="D25" s="42"/>
      <c r="E25" s="71"/>
      <c r="F25" s="72"/>
      <c r="G25" s="73"/>
      <c r="H25" s="42"/>
      <c r="I25" s="42"/>
      <c r="J25" s="42"/>
    </row>
    <row r="26" spans="1:10" x14ac:dyDescent="0.25">
      <c r="A26" s="74" t="s">
        <v>77</v>
      </c>
      <c r="B26" s="70"/>
      <c r="C26" s="70">
        <f>SUM('Opt 1 Commodity Mix'!H8:H22)</f>
        <v>0</v>
      </c>
      <c r="D26" s="42"/>
      <c r="E26" s="74"/>
      <c r="F26" s="93" t="s">
        <v>78</v>
      </c>
      <c r="G26" s="75" t="e">
        <f>SUM(E5:E19)/SUM(G5:G19)</f>
        <v>#DIV/0!</v>
      </c>
      <c r="H26" s="92"/>
      <c r="I26" s="42"/>
      <c r="J26" s="42"/>
    </row>
    <row r="27" spans="1:10" x14ac:dyDescent="0.25">
      <c r="A27" s="74" t="s">
        <v>79</v>
      </c>
      <c r="B27" s="76"/>
      <c r="C27" s="76">
        <f>'Opt 1 Commodity Mix'!H23</f>
        <v>0</v>
      </c>
      <c r="D27" s="42"/>
      <c r="E27" s="74"/>
      <c r="F27" s="93" t="s">
        <v>80</v>
      </c>
      <c r="G27" s="75" t="e">
        <f>SUM(E5:E19)/C25</f>
        <v>#DIV/0!</v>
      </c>
      <c r="H27" s="92"/>
      <c r="I27" s="42"/>
      <c r="J27" s="42"/>
    </row>
    <row r="28" spans="1:10" ht="15.75" thickBot="1" x14ac:dyDescent="0.3">
      <c r="A28" s="77" t="s">
        <v>56</v>
      </c>
      <c r="B28" s="78"/>
      <c r="C28" s="78">
        <f>'Opt 1 Commodity Mix'!H24</f>
        <v>0</v>
      </c>
      <c r="D28" s="42"/>
      <c r="E28" s="77"/>
      <c r="F28" s="79" t="s">
        <v>81</v>
      </c>
      <c r="G28" s="80" t="e">
        <f>1-G27</f>
        <v>#DIV/0!</v>
      </c>
      <c r="H28" s="92"/>
      <c r="I28" s="42"/>
      <c r="J28" s="42"/>
    </row>
  </sheetData>
  <mergeCells count="1">
    <mergeCell ref="A23:I23"/>
  </mergeCells>
  <dataValidations count="1">
    <dataValidation type="list" allowBlank="1" showInputMessage="1" showErrorMessage="1" sqref="B5:B16 B20" xr:uid="{A1502091-AA94-4291-BB45-5AC490CA78D4}">
      <formula1>"Residue, Recyclable"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FDCDA5-FABC-45FD-B83F-78BEB7DCA868}">
  <dimension ref="A1:O60"/>
  <sheetViews>
    <sheetView workbookViewId="0">
      <selection activeCell="R8" sqref="R8"/>
    </sheetView>
  </sheetViews>
  <sheetFormatPr defaultRowHeight="15" x14ac:dyDescent="0.25"/>
  <cols>
    <col min="1" max="1" width="14.5703125" customWidth="1"/>
    <col min="2" max="2" width="12" customWidth="1"/>
    <col min="3" max="3" width="13.140625" customWidth="1"/>
    <col min="4" max="4" width="15.7109375" customWidth="1"/>
    <col min="5" max="5" width="13.5703125" customWidth="1"/>
    <col min="6" max="6" width="12.85546875" customWidth="1"/>
    <col min="7" max="7" width="9.7109375" bestFit="1" customWidth="1"/>
    <col min="9" max="9" width="10.140625" customWidth="1"/>
    <col min="10" max="10" width="10" bestFit="1" customWidth="1"/>
    <col min="11" max="11" width="16.42578125" customWidth="1"/>
    <col min="12" max="12" width="10.7109375" customWidth="1"/>
    <col min="13" max="13" width="12.140625" customWidth="1"/>
    <col min="14" max="14" width="12" customWidth="1"/>
    <col min="15" max="15" width="12.7109375" customWidth="1"/>
  </cols>
  <sheetData>
    <row r="1" spans="1:15" x14ac:dyDescent="0.25">
      <c r="K1" t="s">
        <v>82</v>
      </c>
      <c r="L1" s="47"/>
      <c r="M1" t="s">
        <v>83</v>
      </c>
      <c r="O1" s="110">
        <v>0.05</v>
      </c>
    </row>
    <row r="3" spans="1:15" ht="15.75" customHeight="1" x14ac:dyDescent="0.25">
      <c r="A3" s="165" t="s">
        <v>84</v>
      </c>
      <c r="B3" s="165"/>
      <c r="C3" s="165"/>
      <c r="D3" s="165"/>
      <c r="E3" s="165"/>
      <c r="F3" s="183"/>
      <c r="G3" s="197" t="s">
        <v>85</v>
      </c>
      <c r="H3" s="198"/>
      <c r="I3" s="164"/>
      <c r="J3" s="165"/>
      <c r="K3" s="165"/>
      <c r="L3" s="165"/>
      <c r="M3" s="165"/>
      <c r="N3" s="165"/>
      <c r="O3" s="183"/>
    </row>
    <row r="4" spans="1:15" ht="43.5" customHeight="1" x14ac:dyDescent="0.25">
      <c r="A4" s="22" t="s">
        <v>86</v>
      </c>
      <c r="B4" s="22" t="s">
        <v>87</v>
      </c>
      <c r="C4" s="22" t="s">
        <v>88</v>
      </c>
      <c r="D4" s="22" t="s">
        <v>39</v>
      </c>
      <c r="E4" s="22" t="s">
        <v>89</v>
      </c>
      <c r="F4" s="22" t="s">
        <v>90</v>
      </c>
      <c r="G4" s="22" t="s">
        <v>91</v>
      </c>
      <c r="H4" s="22" t="s">
        <v>92</v>
      </c>
      <c r="I4" s="22" t="s">
        <v>93</v>
      </c>
      <c r="J4" s="22" t="s">
        <v>94</v>
      </c>
      <c r="K4" s="22" t="s">
        <v>95</v>
      </c>
      <c r="L4" s="22" t="s">
        <v>96</v>
      </c>
      <c r="M4" s="81" t="s">
        <v>97</v>
      </c>
      <c r="N4" s="81" t="s">
        <v>98</v>
      </c>
      <c r="O4" s="81" t="s">
        <v>99</v>
      </c>
    </row>
    <row r="5" spans="1:15" ht="38.25" x14ac:dyDescent="0.25">
      <c r="A5" s="23" t="s">
        <v>41</v>
      </c>
      <c r="B5" s="58" t="s">
        <v>100</v>
      </c>
      <c r="C5" s="58" t="s">
        <v>101</v>
      </c>
      <c r="D5" s="58" t="s">
        <v>102</v>
      </c>
      <c r="E5" s="58" t="s">
        <v>103</v>
      </c>
      <c r="F5" s="58" t="s">
        <v>104</v>
      </c>
      <c r="G5" s="56"/>
      <c r="H5" s="57"/>
      <c r="I5" s="59" t="s">
        <v>105</v>
      </c>
      <c r="J5" s="60">
        <f>H5*2000</f>
        <v>0</v>
      </c>
      <c r="K5" s="196">
        <f>B35</f>
        <v>0</v>
      </c>
      <c r="L5" s="182">
        <f>K5*L1</f>
        <v>0</v>
      </c>
      <c r="M5" s="178">
        <f>L5*(J5+J6+J7)</f>
        <v>0</v>
      </c>
      <c r="N5" s="178">
        <f>M5*$O$1</f>
        <v>0</v>
      </c>
      <c r="O5" s="178">
        <f>M5-N5</f>
        <v>0</v>
      </c>
    </row>
    <row r="6" spans="1:15" ht="15" customHeight="1" x14ac:dyDescent="0.25">
      <c r="A6" s="193" t="s">
        <v>106</v>
      </c>
      <c r="B6" s="194"/>
      <c r="C6" s="194"/>
      <c r="D6" s="194"/>
      <c r="E6" s="194"/>
      <c r="F6" s="195"/>
      <c r="G6" s="48"/>
      <c r="H6" s="47"/>
      <c r="I6" s="23" t="s">
        <v>105</v>
      </c>
      <c r="J6" s="61">
        <f>H6*2000</f>
        <v>0</v>
      </c>
      <c r="K6" s="196"/>
      <c r="L6" s="182"/>
      <c r="M6" s="178"/>
      <c r="N6" s="178"/>
      <c r="O6" s="178"/>
    </row>
    <row r="7" spans="1:15" x14ac:dyDescent="0.25">
      <c r="A7" s="184" t="s">
        <v>107</v>
      </c>
      <c r="B7" s="185"/>
      <c r="C7" s="185"/>
      <c r="D7" s="185"/>
      <c r="E7" s="185"/>
      <c r="F7" s="186"/>
      <c r="G7" s="49"/>
      <c r="H7" s="50"/>
      <c r="I7" s="62" t="s">
        <v>105</v>
      </c>
      <c r="J7" s="63">
        <f>H7*2000</f>
        <v>0</v>
      </c>
      <c r="K7" s="196"/>
      <c r="L7" s="182"/>
      <c r="M7" s="178"/>
      <c r="N7" s="178"/>
      <c r="O7" s="178"/>
    </row>
    <row r="8" spans="1:15" ht="51" x14ac:dyDescent="0.25">
      <c r="A8" s="23" t="s">
        <v>108</v>
      </c>
      <c r="B8" s="51" t="s">
        <v>100</v>
      </c>
      <c r="C8" s="51" t="s">
        <v>101</v>
      </c>
      <c r="D8" s="51" t="s">
        <v>109</v>
      </c>
      <c r="E8" s="51" t="s">
        <v>103</v>
      </c>
      <c r="F8" s="51" t="s">
        <v>104</v>
      </c>
      <c r="G8" s="46"/>
      <c r="H8" s="47"/>
      <c r="I8" s="52" t="s">
        <v>110</v>
      </c>
      <c r="J8" s="53">
        <f>H8</f>
        <v>0</v>
      </c>
      <c r="K8" s="196">
        <f>B36</f>
        <v>0</v>
      </c>
      <c r="L8" s="182">
        <f>K8*L1</f>
        <v>0</v>
      </c>
      <c r="M8" s="178">
        <f>L8*(J8+J9+J10)</f>
        <v>0</v>
      </c>
      <c r="N8" s="178">
        <f>M8*$O$1</f>
        <v>0</v>
      </c>
      <c r="O8" s="178">
        <f t="shared" ref="O8" si="0">M8-N8</f>
        <v>0</v>
      </c>
    </row>
    <row r="9" spans="1:15" ht="15" customHeight="1" x14ac:dyDescent="0.25">
      <c r="A9" s="187" t="s">
        <v>106</v>
      </c>
      <c r="B9" s="188"/>
      <c r="C9" s="188"/>
      <c r="D9" s="188"/>
      <c r="E9" s="188"/>
      <c r="F9" s="189"/>
      <c r="G9" s="48"/>
      <c r="H9" s="47"/>
      <c r="I9" s="23" t="s">
        <v>105</v>
      </c>
      <c r="J9" s="61">
        <f t="shared" ref="J9:J16" si="1">H9*2000</f>
        <v>0</v>
      </c>
      <c r="K9" s="196"/>
      <c r="L9" s="182"/>
      <c r="M9" s="178"/>
      <c r="N9" s="178"/>
      <c r="O9" s="178"/>
    </row>
    <row r="10" spans="1:15" ht="15" customHeight="1" x14ac:dyDescent="0.25">
      <c r="A10" s="190" t="s">
        <v>107</v>
      </c>
      <c r="B10" s="191"/>
      <c r="C10" s="191"/>
      <c r="D10" s="191"/>
      <c r="E10" s="191"/>
      <c r="F10" s="192"/>
      <c r="G10" s="49"/>
      <c r="H10" s="50"/>
      <c r="I10" s="62" t="s">
        <v>105</v>
      </c>
      <c r="J10" s="63">
        <f t="shared" si="1"/>
        <v>0</v>
      </c>
      <c r="K10" s="196"/>
      <c r="L10" s="182"/>
      <c r="M10" s="178"/>
      <c r="N10" s="178"/>
      <c r="O10" s="178"/>
    </row>
    <row r="11" spans="1:15" ht="38.25" x14ac:dyDescent="0.25">
      <c r="A11" s="23" t="s">
        <v>44</v>
      </c>
      <c r="B11" s="51" t="s">
        <v>100</v>
      </c>
      <c r="C11" s="51" t="s">
        <v>101</v>
      </c>
      <c r="D11" s="51" t="s">
        <v>111</v>
      </c>
      <c r="E11" s="51" t="s">
        <v>103</v>
      </c>
      <c r="F11" s="51" t="s">
        <v>104</v>
      </c>
      <c r="G11" s="46"/>
      <c r="H11" s="47"/>
      <c r="I11" s="52" t="s">
        <v>105</v>
      </c>
      <c r="J11" s="55">
        <f t="shared" si="1"/>
        <v>0</v>
      </c>
      <c r="K11" s="196">
        <f>B37</f>
        <v>0</v>
      </c>
      <c r="L11" s="182">
        <f>K11*L1</f>
        <v>0</v>
      </c>
      <c r="M11" s="178">
        <f>L11*(J11+J12+J13)</f>
        <v>0</v>
      </c>
      <c r="N11" s="178">
        <f>M11*$O$1</f>
        <v>0</v>
      </c>
      <c r="O11" s="178">
        <f>M11-N11</f>
        <v>0</v>
      </c>
    </row>
    <row r="12" spans="1:15" ht="15" customHeight="1" x14ac:dyDescent="0.25">
      <c r="A12" s="187" t="s">
        <v>106</v>
      </c>
      <c r="B12" s="188"/>
      <c r="C12" s="188"/>
      <c r="D12" s="188"/>
      <c r="E12" s="188"/>
      <c r="F12" s="189"/>
      <c r="G12" s="48"/>
      <c r="H12" s="54"/>
      <c r="I12" s="23" t="s">
        <v>105</v>
      </c>
      <c r="J12" s="61">
        <f>H12*2000</f>
        <v>0</v>
      </c>
      <c r="K12" s="196"/>
      <c r="L12" s="182"/>
      <c r="M12" s="178"/>
      <c r="N12" s="178"/>
      <c r="O12" s="178"/>
    </row>
    <row r="13" spans="1:15" ht="15" customHeight="1" x14ac:dyDescent="0.25">
      <c r="A13" s="190" t="s">
        <v>107</v>
      </c>
      <c r="B13" s="191"/>
      <c r="C13" s="191"/>
      <c r="D13" s="191"/>
      <c r="E13" s="191"/>
      <c r="F13" s="192"/>
      <c r="G13" s="49"/>
      <c r="H13" s="50"/>
      <c r="I13" s="62" t="s">
        <v>105</v>
      </c>
      <c r="J13" s="63">
        <f t="shared" si="1"/>
        <v>0</v>
      </c>
      <c r="K13" s="196"/>
      <c r="L13" s="182"/>
      <c r="M13" s="178"/>
      <c r="N13" s="178"/>
      <c r="O13" s="178"/>
    </row>
    <row r="14" spans="1:15" ht="38.25" x14ac:dyDescent="0.25">
      <c r="A14" s="23" t="s">
        <v>112</v>
      </c>
      <c r="B14" s="51" t="s">
        <v>100</v>
      </c>
      <c r="C14" s="51" t="s">
        <v>101</v>
      </c>
      <c r="D14" s="51" t="s">
        <v>113</v>
      </c>
      <c r="E14" s="51" t="s">
        <v>103</v>
      </c>
      <c r="F14" s="51" t="s">
        <v>104</v>
      </c>
      <c r="G14" s="46"/>
      <c r="H14" s="47"/>
      <c r="I14" s="52" t="s">
        <v>105</v>
      </c>
      <c r="J14" s="53">
        <f t="shared" si="1"/>
        <v>0</v>
      </c>
      <c r="K14" s="196">
        <f>B38</f>
        <v>0</v>
      </c>
      <c r="L14" s="182">
        <f>K14*L1</f>
        <v>0</v>
      </c>
      <c r="M14" s="178">
        <f>L14*(J14+J15+J16)</f>
        <v>0</v>
      </c>
      <c r="N14" s="178">
        <f>M14*$O$1</f>
        <v>0</v>
      </c>
      <c r="O14" s="178">
        <f>M14-N14</f>
        <v>0</v>
      </c>
    </row>
    <row r="15" spans="1:15" ht="15" customHeight="1" x14ac:dyDescent="0.25">
      <c r="A15" s="187" t="s">
        <v>106</v>
      </c>
      <c r="B15" s="188"/>
      <c r="C15" s="188"/>
      <c r="D15" s="188"/>
      <c r="E15" s="188"/>
      <c r="F15" s="189"/>
      <c r="G15" s="48"/>
      <c r="H15" s="54"/>
      <c r="I15" s="23" t="s">
        <v>105</v>
      </c>
      <c r="J15" s="61">
        <f t="shared" si="1"/>
        <v>0</v>
      </c>
      <c r="K15" s="196"/>
      <c r="L15" s="182"/>
      <c r="M15" s="178"/>
      <c r="N15" s="178"/>
      <c r="O15" s="178"/>
    </row>
    <row r="16" spans="1:15" ht="15" customHeight="1" x14ac:dyDescent="0.25">
      <c r="A16" s="190" t="s">
        <v>107</v>
      </c>
      <c r="B16" s="191"/>
      <c r="C16" s="191"/>
      <c r="D16" s="191"/>
      <c r="E16" s="191"/>
      <c r="F16" s="192"/>
      <c r="G16" s="48"/>
      <c r="H16" s="50"/>
      <c r="I16" s="62" t="s">
        <v>105</v>
      </c>
      <c r="J16" s="63">
        <f t="shared" si="1"/>
        <v>0</v>
      </c>
      <c r="K16" s="196"/>
      <c r="L16" s="182"/>
      <c r="M16" s="178"/>
      <c r="N16" s="178"/>
      <c r="O16" s="178"/>
    </row>
    <row r="17" spans="1:15" ht="38.25" x14ac:dyDescent="0.25">
      <c r="A17" s="23" t="s">
        <v>46</v>
      </c>
      <c r="B17" s="64" t="s">
        <v>100</v>
      </c>
      <c r="C17" s="51" t="s">
        <v>114</v>
      </c>
      <c r="D17" s="51" t="s">
        <v>115</v>
      </c>
      <c r="E17" s="51" t="s">
        <v>103</v>
      </c>
      <c r="F17" s="65" t="s">
        <v>116</v>
      </c>
      <c r="G17" s="46"/>
      <c r="H17" s="47"/>
      <c r="I17" s="52" t="s">
        <v>110</v>
      </c>
      <c r="J17" s="55">
        <f>H17</f>
        <v>0</v>
      </c>
      <c r="K17" s="149">
        <f>B39</f>
        <v>0</v>
      </c>
      <c r="L17" s="151">
        <f>K17*L1</f>
        <v>0</v>
      </c>
      <c r="M17" s="153">
        <f>L17*J17</f>
        <v>0</v>
      </c>
      <c r="N17" s="153">
        <f>M17*$O$1</f>
        <v>0</v>
      </c>
      <c r="O17" s="153">
        <f>M17-N17</f>
        <v>0</v>
      </c>
    </row>
    <row r="18" spans="1:15" ht="51" x14ac:dyDescent="0.25">
      <c r="A18" s="23" t="s">
        <v>117</v>
      </c>
      <c r="B18" s="64" t="s">
        <v>100</v>
      </c>
      <c r="C18" s="51" t="s">
        <v>101</v>
      </c>
      <c r="D18" s="51" t="s">
        <v>118</v>
      </c>
      <c r="E18" s="51" t="s">
        <v>103</v>
      </c>
      <c r="F18" s="65" t="s">
        <v>116</v>
      </c>
      <c r="G18" s="46"/>
      <c r="H18" s="47"/>
      <c r="I18" s="52" t="s">
        <v>105</v>
      </c>
      <c r="J18" s="55">
        <f>H18*2000</f>
        <v>0</v>
      </c>
      <c r="K18" s="149">
        <f t="shared" ref="K18:K21" si="2">B40</f>
        <v>0</v>
      </c>
      <c r="L18" s="151">
        <f>K18*L1</f>
        <v>0</v>
      </c>
      <c r="M18" s="153">
        <f>L18*J18</f>
        <v>0</v>
      </c>
      <c r="N18" s="153">
        <f>M18*$O$1</f>
        <v>0</v>
      </c>
      <c r="O18" s="153">
        <f>M18-N18</f>
        <v>0</v>
      </c>
    </row>
    <row r="19" spans="1:15" ht="38.25" x14ac:dyDescent="0.25">
      <c r="A19" s="23" t="s">
        <v>48</v>
      </c>
      <c r="B19" s="64" t="s">
        <v>100</v>
      </c>
      <c r="C19" s="51" t="s">
        <v>101</v>
      </c>
      <c r="D19" s="51" t="s">
        <v>119</v>
      </c>
      <c r="E19" s="51" t="s">
        <v>103</v>
      </c>
      <c r="F19" s="65" t="s">
        <v>116</v>
      </c>
      <c r="G19" s="46"/>
      <c r="H19" s="47"/>
      <c r="I19" s="52" t="s">
        <v>110</v>
      </c>
      <c r="J19" s="55">
        <f>H19</f>
        <v>0</v>
      </c>
      <c r="K19" s="149">
        <f t="shared" si="2"/>
        <v>0</v>
      </c>
      <c r="L19" s="151">
        <f>K19*L1</f>
        <v>0</v>
      </c>
      <c r="M19" s="153">
        <f>L19*J19</f>
        <v>0</v>
      </c>
      <c r="N19" s="153">
        <f>M19*$O$1</f>
        <v>0</v>
      </c>
      <c r="O19" s="153">
        <f>M19-N19</f>
        <v>0</v>
      </c>
    </row>
    <row r="20" spans="1:15" ht="51" x14ac:dyDescent="0.25">
      <c r="A20" s="23" t="s">
        <v>120</v>
      </c>
      <c r="B20" s="64" t="s">
        <v>100</v>
      </c>
      <c r="C20" s="51" t="s">
        <v>101</v>
      </c>
      <c r="D20" s="51" t="s">
        <v>121</v>
      </c>
      <c r="E20" s="51" t="s">
        <v>103</v>
      </c>
      <c r="F20" s="65" t="s">
        <v>116</v>
      </c>
      <c r="G20" s="46"/>
      <c r="H20" s="47"/>
      <c r="I20" s="52" t="s">
        <v>110</v>
      </c>
      <c r="J20" s="55">
        <f>H20</f>
        <v>0</v>
      </c>
      <c r="K20" s="149">
        <f t="shared" si="2"/>
        <v>0</v>
      </c>
      <c r="L20" s="151">
        <f>K20*L1</f>
        <v>0</v>
      </c>
      <c r="M20" s="153">
        <f>L20*J20</f>
        <v>0</v>
      </c>
      <c r="N20" s="153">
        <f>M20*$O$1</f>
        <v>0</v>
      </c>
      <c r="O20" s="153">
        <f>M20-N20</f>
        <v>0</v>
      </c>
    </row>
    <row r="21" spans="1:15" ht="38.25" x14ac:dyDescent="0.25">
      <c r="A21" s="23" t="s">
        <v>50</v>
      </c>
      <c r="B21" s="51" t="s">
        <v>100</v>
      </c>
      <c r="C21" s="51" t="s">
        <v>101</v>
      </c>
      <c r="D21" s="51" t="s">
        <v>122</v>
      </c>
      <c r="E21" s="51" t="s">
        <v>103</v>
      </c>
      <c r="F21" s="51" t="s">
        <v>104</v>
      </c>
      <c r="G21" s="46"/>
      <c r="H21" s="47"/>
      <c r="I21" s="52" t="s">
        <v>105</v>
      </c>
      <c r="J21" s="55">
        <f>H21*2000</f>
        <v>0</v>
      </c>
      <c r="K21" s="196">
        <f t="shared" si="2"/>
        <v>0</v>
      </c>
      <c r="L21" s="182">
        <f>K21*L1</f>
        <v>0</v>
      </c>
      <c r="M21" s="178">
        <f>L21*(J21+J22+J23)</f>
        <v>0</v>
      </c>
      <c r="N21" s="179">
        <f>M21*O1</f>
        <v>0</v>
      </c>
      <c r="O21" s="178">
        <f>M21-N21</f>
        <v>0</v>
      </c>
    </row>
    <row r="22" spans="1:15" ht="15" customHeight="1" x14ac:dyDescent="0.25">
      <c r="A22" s="187" t="s">
        <v>106</v>
      </c>
      <c r="B22" s="188"/>
      <c r="C22" s="188"/>
      <c r="D22" s="188"/>
      <c r="E22" s="188"/>
      <c r="F22" s="189"/>
      <c r="G22" s="48"/>
      <c r="H22" s="54"/>
      <c r="I22" s="23" t="s">
        <v>105</v>
      </c>
      <c r="J22" s="61">
        <f>H22*2000</f>
        <v>0</v>
      </c>
      <c r="K22" s="196"/>
      <c r="L22" s="182"/>
      <c r="M22" s="178"/>
      <c r="N22" s="180"/>
      <c r="O22" s="178"/>
    </row>
    <row r="23" spans="1:15" ht="15" customHeight="1" x14ac:dyDescent="0.25">
      <c r="A23" s="190" t="s">
        <v>107</v>
      </c>
      <c r="B23" s="191"/>
      <c r="C23" s="191"/>
      <c r="D23" s="191"/>
      <c r="E23" s="191"/>
      <c r="F23" s="192"/>
      <c r="G23" s="48"/>
      <c r="H23" s="50"/>
      <c r="I23" s="62" t="s">
        <v>105</v>
      </c>
      <c r="J23" s="63">
        <f>H23*2000</f>
        <v>0</v>
      </c>
      <c r="K23" s="196"/>
      <c r="L23" s="182"/>
      <c r="M23" s="178"/>
      <c r="N23" s="181"/>
      <c r="O23" s="178"/>
    </row>
    <row r="24" spans="1:15" ht="38.25" x14ac:dyDescent="0.25">
      <c r="A24" s="23" t="s">
        <v>51</v>
      </c>
      <c r="B24" s="51" t="s">
        <v>100</v>
      </c>
      <c r="C24" s="51" t="s">
        <v>101</v>
      </c>
      <c r="D24" s="51" t="s">
        <v>123</v>
      </c>
      <c r="E24" s="51" t="s">
        <v>103</v>
      </c>
      <c r="F24" s="65" t="s">
        <v>116</v>
      </c>
      <c r="G24" s="46"/>
      <c r="H24" s="47"/>
      <c r="I24" s="52" t="s">
        <v>110</v>
      </c>
      <c r="J24" s="55">
        <f>H24</f>
        <v>0</v>
      </c>
      <c r="K24" s="149">
        <f>B44</f>
        <v>0</v>
      </c>
      <c r="L24" s="151">
        <f>K24*L1</f>
        <v>0</v>
      </c>
      <c r="M24" s="153">
        <f>L24*J24</f>
        <v>0</v>
      </c>
      <c r="N24" s="153">
        <f>M24*$O$1</f>
        <v>0</v>
      </c>
      <c r="O24" s="153">
        <f>M24-N24</f>
        <v>0</v>
      </c>
    </row>
    <row r="25" spans="1:15" ht="38.25" x14ac:dyDescent="0.25">
      <c r="A25" s="23" t="s">
        <v>52</v>
      </c>
      <c r="B25" s="51" t="s">
        <v>100</v>
      </c>
      <c r="C25" s="51" t="s">
        <v>101</v>
      </c>
      <c r="D25" s="51" t="s">
        <v>123</v>
      </c>
      <c r="E25" s="51" t="s">
        <v>103</v>
      </c>
      <c r="F25" s="65" t="s">
        <v>116</v>
      </c>
      <c r="G25" s="46"/>
      <c r="H25" s="47"/>
      <c r="I25" s="52" t="s">
        <v>110</v>
      </c>
      <c r="J25" s="55">
        <f>H25</f>
        <v>0</v>
      </c>
      <c r="K25" s="149">
        <f>B45</f>
        <v>0</v>
      </c>
      <c r="L25" s="151">
        <f>K25*L1</f>
        <v>0</v>
      </c>
      <c r="M25" s="153">
        <f>L25*J25</f>
        <v>0</v>
      </c>
      <c r="N25" s="153">
        <f>M25*$O$1</f>
        <v>0</v>
      </c>
      <c r="O25" s="153">
        <f>M25-N25</f>
        <v>0</v>
      </c>
    </row>
    <row r="26" spans="1:15" ht="38.25" x14ac:dyDescent="0.25">
      <c r="A26" s="111" t="s">
        <v>53</v>
      </c>
      <c r="B26" s="112" t="s">
        <v>100</v>
      </c>
      <c r="C26" s="112" t="s">
        <v>101</v>
      </c>
      <c r="D26" s="112" t="s">
        <v>124</v>
      </c>
      <c r="E26" s="112" t="s">
        <v>103</v>
      </c>
      <c r="F26" s="113" t="s">
        <v>116</v>
      </c>
      <c r="G26" s="114"/>
      <c r="H26" s="115"/>
      <c r="I26" s="116" t="s">
        <v>110</v>
      </c>
      <c r="J26" s="117">
        <f>H26</f>
        <v>0</v>
      </c>
      <c r="K26" s="150">
        <f>B46</f>
        <v>0</v>
      </c>
      <c r="L26" s="152">
        <f>K26*L1</f>
        <v>0</v>
      </c>
      <c r="M26" s="154">
        <f>L26*J26</f>
        <v>0</v>
      </c>
      <c r="N26" s="154">
        <f>M26*$O$1</f>
        <v>0</v>
      </c>
      <c r="O26" s="154">
        <f>M26-N26</f>
        <v>0</v>
      </c>
    </row>
    <row r="27" spans="1:15" ht="30" x14ac:dyDescent="0.25">
      <c r="A27" s="23" t="s">
        <v>125</v>
      </c>
      <c r="B27" s="51" t="s">
        <v>124</v>
      </c>
      <c r="C27" s="51" t="s">
        <v>124</v>
      </c>
      <c r="D27" s="51" t="s">
        <v>124</v>
      </c>
      <c r="E27" s="51" t="s">
        <v>124</v>
      </c>
      <c r="F27" s="65" t="s">
        <v>116</v>
      </c>
      <c r="G27" s="51" t="s">
        <v>124</v>
      </c>
      <c r="H27" s="51" t="s">
        <v>124</v>
      </c>
      <c r="I27" s="51" t="s">
        <v>124</v>
      </c>
      <c r="J27" s="85">
        <v>0</v>
      </c>
      <c r="K27" s="149">
        <f>SUM(B50:B51)</f>
        <v>0</v>
      </c>
      <c r="L27" s="151"/>
      <c r="M27" s="153"/>
      <c r="N27" s="153"/>
      <c r="O27" s="153"/>
    </row>
    <row r="28" spans="1:15" x14ac:dyDescent="0.25">
      <c r="L28" s="22" t="s">
        <v>37</v>
      </c>
      <c r="M28" s="118">
        <f>SUM(M5:M26)</f>
        <v>0</v>
      </c>
      <c r="N28" s="118">
        <f>SUM(N5:N26)</f>
        <v>0</v>
      </c>
      <c r="O28" s="153">
        <f>SUM(O5:O26)</f>
        <v>0</v>
      </c>
    </row>
    <row r="29" spans="1:15" x14ac:dyDescent="0.25">
      <c r="L29" s="22" t="s">
        <v>126</v>
      </c>
      <c r="M29" s="85" t="e">
        <f>M28/L1</f>
        <v>#DIV/0!</v>
      </c>
      <c r="N29" s="118" t="e">
        <f>N28/L1</f>
        <v>#DIV/0!</v>
      </c>
      <c r="O29" s="85" t="e">
        <f>O28/L1</f>
        <v>#DIV/0!</v>
      </c>
    </row>
    <row r="34" spans="1:6" ht="75" customHeight="1" x14ac:dyDescent="0.25">
      <c r="A34" s="22" t="s">
        <v>63</v>
      </c>
      <c r="B34" s="22" t="s">
        <v>127</v>
      </c>
      <c r="C34" s="22" t="s">
        <v>128</v>
      </c>
      <c r="D34" s="22" t="s">
        <v>129</v>
      </c>
      <c r="E34" s="22" t="s">
        <v>130</v>
      </c>
      <c r="F34" s="22" t="s">
        <v>131</v>
      </c>
    </row>
    <row r="35" spans="1:6" x14ac:dyDescent="0.25">
      <c r="A35" s="23" t="s">
        <v>41</v>
      </c>
      <c r="B35" s="145">
        <f>IFERROR(C35/'Opt 1 Recovery'!$C$25,0%)</f>
        <v>0</v>
      </c>
      <c r="C35">
        <f>IF('Opt 1 Recovery'!H7&gt;='Opt 1 Recovery'!I7,'Opt 1 Recovery'!E7,'Opt 1 Recovery'!G7/(1/0.9))</f>
        <v>0</v>
      </c>
      <c r="D35" s="135">
        <f>'Opt 1 Recovery'!G5-C35</f>
        <v>0</v>
      </c>
      <c r="E35" s="135">
        <f>C35+D35</f>
        <v>0</v>
      </c>
      <c r="F35" s="136">
        <f>IFERROR((C35/(C35+D35)),0)</f>
        <v>0</v>
      </c>
    </row>
    <row r="36" spans="1:6" x14ac:dyDescent="0.25">
      <c r="A36" s="23" t="s">
        <v>43</v>
      </c>
      <c r="B36" s="145">
        <f>IFERROR(C36/'Opt 1 Recovery'!$C$25,0%)</f>
        <v>0</v>
      </c>
      <c r="C36">
        <f>IF('Opt 1 Recovery'!H8&gt;='Opt 1 Recovery'!I8,'Opt 1 Recovery'!E8,'Opt 1 Recovery'!G8/(1/0.9))</f>
        <v>0</v>
      </c>
      <c r="D36" s="135">
        <f>'Opt 1 Recovery'!G6-C36</f>
        <v>0</v>
      </c>
      <c r="E36" s="135">
        <f t="shared" ref="E36:E51" si="3">C36+D36</f>
        <v>0</v>
      </c>
      <c r="F36" s="136">
        <f>IFERROR((C36/(C36+D36)),0)</f>
        <v>0</v>
      </c>
    </row>
    <row r="37" spans="1:6" x14ac:dyDescent="0.25">
      <c r="A37" s="23" t="s">
        <v>44</v>
      </c>
      <c r="B37" s="145">
        <f>IFERROR(C37/'Opt 1 Recovery'!$C$25,0%)</f>
        <v>0</v>
      </c>
      <c r="C37">
        <f>IF('Opt 1 Recovery'!H9&gt;='Opt 1 Recovery'!I9,'Opt 1 Recovery'!E9,'Opt 1 Recovery'!G9/(1/0.9))</f>
        <v>0</v>
      </c>
      <c r="D37" s="135">
        <f>'Opt 1 Recovery'!G7-C37</f>
        <v>0</v>
      </c>
      <c r="E37" s="135">
        <f t="shared" si="3"/>
        <v>0</v>
      </c>
      <c r="F37" s="136">
        <f t="shared" ref="F37:F51" si="4">IFERROR((C37/(C37+D37)),0)</f>
        <v>0</v>
      </c>
    </row>
    <row r="38" spans="1:6" x14ac:dyDescent="0.25">
      <c r="A38" s="23" t="s">
        <v>45</v>
      </c>
      <c r="B38" s="145">
        <f>IFERROR(C38/'Opt 1 Recovery'!$C$25,0%)</f>
        <v>0</v>
      </c>
      <c r="C38">
        <f>IF('Opt 1 Recovery'!H10&gt;='Opt 1 Recovery'!I10,'Opt 1 Recovery'!E10,'Opt 1 Recovery'!G10/(1/0.9))</f>
        <v>0</v>
      </c>
      <c r="D38" s="135">
        <f>'Opt 1 Recovery'!G8-C38</f>
        <v>0</v>
      </c>
      <c r="E38" s="135">
        <f t="shared" si="3"/>
        <v>0</v>
      </c>
      <c r="F38" s="136">
        <f t="shared" si="4"/>
        <v>0</v>
      </c>
    </row>
    <row r="39" spans="1:6" x14ac:dyDescent="0.25">
      <c r="A39" s="23" t="s">
        <v>46</v>
      </c>
      <c r="B39" s="145">
        <f>IFERROR(C39/'Opt 1 Recovery'!$C$25,0%)</f>
        <v>0</v>
      </c>
      <c r="C39">
        <f>IF('Opt 1 Recovery'!H11&gt;='Opt 1 Recovery'!I11,'Opt 1 Recovery'!E11,'Opt 1 Recovery'!G11/(1/0.9))</f>
        <v>0</v>
      </c>
      <c r="D39" s="135">
        <f>'Opt 1 Recovery'!G9-C39</f>
        <v>0</v>
      </c>
      <c r="E39" s="135">
        <f t="shared" si="3"/>
        <v>0</v>
      </c>
      <c r="F39" s="136">
        <f t="shared" si="4"/>
        <v>0</v>
      </c>
    </row>
    <row r="40" spans="1:6" x14ac:dyDescent="0.25">
      <c r="A40" s="23" t="s">
        <v>47</v>
      </c>
      <c r="B40" s="145">
        <f>IFERROR(C40/'Opt 1 Recovery'!$C$25,0%)</f>
        <v>0</v>
      </c>
      <c r="C40">
        <f>IF('Opt 1 Recovery'!H12&gt;='Opt 1 Recovery'!I12,'Opt 1 Recovery'!E12,'Opt 1 Recovery'!G12/(1/0.9))</f>
        <v>0</v>
      </c>
      <c r="D40" s="135">
        <f>'Opt 1 Recovery'!G10-C40</f>
        <v>0</v>
      </c>
      <c r="E40" s="135">
        <f t="shared" si="3"/>
        <v>0</v>
      </c>
      <c r="F40" s="136">
        <f t="shared" si="4"/>
        <v>0</v>
      </c>
    </row>
    <row r="41" spans="1:6" x14ac:dyDescent="0.25">
      <c r="A41" s="23" t="s">
        <v>48</v>
      </c>
      <c r="B41" s="145">
        <f>IFERROR(C41/'Opt 1 Recovery'!$C$25,0%)</f>
        <v>0</v>
      </c>
      <c r="C41">
        <f>IF('Opt 1 Recovery'!H13&gt;='Opt 1 Recovery'!I13,'Opt 1 Recovery'!E13,'Opt 1 Recovery'!G13/(1/0.9))</f>
        <v>0</v>
      </c>
      <c r="D41" s="135">
        <f>'Opt 1 Recovery'!G11-C41</f>
        <v>0</v>
      </c>
      <c r="E41" s="135">
        <f t="shared" si="3"/>
        <v>0</v>
      </c>
      <c r="F41" s="136">
        <f t="shared" si="4"/>
        <v>0</v>
      </c>
    </row>
    <row r="42" spans="1:6" x14ac:dyDescent="0.25">
      <c r="A42" s="23" t="s">
        <v>49</v>
      </c>
      <c r="B42" s="145">
        <f>IFERROR(C42/'Opt 1 Recovery'!$C$25,0%)</f>
        <v>0</v>
      </c>
      <c r="C42">
        <f>IF('Opt 1 Recovery'!H14&gt;='Opt 1 Recovery'!I14,'Opt 1 Recovery'!E14,'Opt 1 Recovery'!G14/(1/0.9))</f>
        <v>0</v>
      </c>
      <c r="D42" s="135">
        <f>'Opt 1 Recovery'!G12-C42</f>
        <v>0</v>
      </c>
      <c r="E42" s="135">
        <f t="shared" si="3"/>
        <v>0</v>
      </c>
      <c r="F42" s="136">
        <f t="shared" si="4"/>
        <v>0</v>
      </c>
    </row>
    <row r="43" spans="1:6" x14ac:dyDescent="0.25">
      <c r="A43" s="23" t="s">
        <v>50</v>
      </c>
      <c r="B43" s="145">
        <f>IFERROR(C43/'Opt 1 Recovery'!$C$25,0%)</f>
        <v>0</v>
      </c>
      <c r="C43">
        <f>IF('Opt 1 Recovery'!H15&gt;='Opt 1 Recovery'!I15,'Opt 1 Recovery'!E15,'Opt 1 Recovery'!G15/(1/0.9))</f>
        <v>0</v>
      </c>
      <c r="D43" s="135">
        <f>'Opt 1 Recovery'!G13-C43</f>
        <v>0</v>
      </c>
      <c r="E43" s="135">
        <f t="shared" si="3"/>
        <v>0</v>
      </c>
      <c r="F43" s="136">
        <f t="shared" si="4"/>
        <v>0</v>
      </c>
    </row>
    <row r="44" spans="1:6" x14ac:dyDescent="0.25">
      <c r="A44" s="23" t="s">
        <v>51</v>
      </c>
      <c r="B44" s="145">
        <f>IFERROR(C44/'Opt 1 Recovery'!$C$25,0%)</f>
        <v>0</v>
      </c>
      <c r="C44">
        <f>IF('Opt 1 Recovery'!H16&gt;='Opt 1 Recovery'!I16,'Opt 1 Recovery'!E16,'Opt 1 Recovery'!G16/(1/0.9))</f>
        <v>0</v>
      </c>
      <c r="D44" s="135">
        <f>'Opt 1 Recovery'!G14-C44</f>
        <v>0</v>
      </c>
      <c r="E44" s="135">
        <f t="shared" si="3"/>
        <v>0</v>
      </c>
      <c r="F44" s="136">
        <f t="shared" si="4"/>
        <v>0</v>
      </c>
    </row>
    <row r="45" spans="1:6" x14ac:dyDescent="0.25">
      <c r="A45" s="23" t="s">
        <v>52</v>
      </c>
      <c r="B45" s="145">
        <f>IFERROR(C45/'Opt 1 Recovery'!$C$25,0%)</f>
        <v>0</v>
      </c>
      <c r="C45">
        <f>IF('Opt 1 Recovery'!H17&gt;='Opt 1 Recovery'!I17,'Opt 1 Recovery'!E17,'Opt 1 Recovery'!G17/(1/0.9))</f>
        <v>0</v>
      </c>
      <c r="D45" s="135">
        <f>'Opt 1 Recovery'!G15-C45</f>
        <v>0</v>
      </c>
      <c r="E45" s="135">
        <f t="shared" si="3"/>
        <v>0</v>
      </c>
      <c r="F45" s="136">
        <f t="shared" si="4"/>
        <v>0</v>
      </c>
    </row>
    <row r="46" spans="1:6" x14ac:dyDescent="0.25">
      <c r="A46" s="23" t="s">
        <v>53</v>
      </c>
      <c r="B46" s="145">
        <f>IFERROR(C46/'Opt 1 Recovery'!$C$25,0%)</f>
        <v>0</v>
      </c>
      <c r="C46">
        <f>IF('Opt 1 Recovery'!H18&gt;='Opt 1 Recovery'!I18,'Opt 1 Recovery'!E18,'Opt 1 Recovery'!G18/(1/0.9))</f>
        <v>0</v>
      </c>
      <c r="D46" s="135">
        <f>'Opt 1 Recovery'!G16-C46</f>
        <v>0</v>
      </c>
      <c r="E46" s="135">
        <f t="shared" si="3"/>
        <v>0</v>
      </c>
      <c r="F46" s="136">
        <f t="shared" si="4"/>
        <v>0</v>
      </c>
    </row>
    <row r="47" spans="1:6" x14ac:dyDescent="0.25">
      <c r="A47" s="23" t="str">
        <f>'Opt 1 Commodity Mix'!A20</f>
        <v>[Other]</v>
      </c>
      <c r="B47" s="145">
        <f>IFERROR(C47/'Opt 1 Recovery'!$C$25,0%)</f>
        <v>0</v>
      </c>
      <c r="C47">
        <f>IF('Opt 1 Recovery'!H19&gt;='Opt 1 Recovery'!I19,'Opt 1 Recovery'!E19,'Opt 1 Recovery'!G19/(1/0.9))</f>
        <v>0</v>
      </c>
      <c r="D47" s="135">
        <f>'Opt 1 Recovery'!G17-C47</f>
        <v>0</v>
      </c>
      <c r="E47" s="135">
        <f t="shared" si="3"/>
        <v>0</v>
      </c>
      <c r="F47" s="136">
        <f t="shared" si="4"/>
        <v>0</v>
      </c>
    </row>
    <row r="48" spans="1:6" x14ac:dyDescent="0.25">
      <c r="A48" s="23" t="str">
        <f>'Opt 1 Commodity Mix'!A21</f>
        <v>[Other]</v>
      </c>
      <c r="B48" s="145">
        <f>IFERROR(C48/'Opt 1 Recovery'!$C$25,0%)</f>
        <v>0</v>
      </c>
      <c r="C48">
        <f>IF('Opt 1 Recovery'!H20&gt;='Opt 1 Recovery'!I20,'Opt 1 Recovery'!E20,'Opt 1 Recovery'!G20/(1/0.9))</f>
        <v>0</v>
      </c>
      <c r="D48" s="135">
        <f>'Opt 1 Recovery'!G18-C48</f>
        <v>0</v>
      </c>
      <c r="E48" s="135">
        <f t="shared" si="3"/>
        <v>0</v>
      </c>
      <c r="F48" s="136">
        <f t="shared" si="4"/>
        <v>0</v>
      </c>
    </row>
    <row r="49" spans="1:7" x14ac:dyDescent="0.25">
      <c r="A49" s="23" t="str">
        <f>'Opt 1 Commodity Mix'!A22</f>
        <v>[Other]</v>
      </c>
      <c r="B49" s="145">
        <f>IFERROR(C49/'Opt 1 Recovery'!$C$25,0%)</f>
        <v>0</v>
      </c>
      <c r="C49">
        <f>IF('Opt 1 Recovery'!H21&gt;='Opt 1 Recovery'!I21,'Opt 1 Recovery'!E21,'Opt 1 Recovery'!G21/(1/0.9))</f>
        <v>0</v>
      </c>
      <c r="D49" s="135">
        <f>'Opt 1 Recovery'!G19-C49</f>
        <v>0</v>
      </c>
      <c r="E49" s="135">
        <f t="shared" si="3"/>
        <v>0</v>
      </c>
      <c r="F49" s="136">
        <f t="shared" si="4"/>
        <v>0</v>
      </c>
    </row>
    <row r="50" spans="1:7" x14ac:dyDescent="0.25">
      <c r="A50" s="23" t="s">
        <v>55</v>
      </c>
      <c r="B50" s="145">
        <f>IFERROR(C50/'Opt 1 Recovery'!$C$25,0%)</f>
        <v>0</v>
      </c>
      <c r="C50">
        <f>IF('Opt 1 Recovery'!H22&gt;='Opt 1 Recovery'!I22,'Opt 1 Recovery'!E22,'Opt 1 Recovery'!G22/(1/0.9))</f>
        <v>0</v>
      </c>
      <c r="D50" s="135">
        <f>'Opt 1 Recovery'!G20-C50</f>
        <v>0</v>
      </c>
      <c r="E50" s="135">
        <f t="shared" si="3"/>
        <v>0</v>
      </c>
      <c r="F50" s="136">
        <f t="shared" si="4"/>
        <v>0</v>
      </c>
    </row>
    <row r="51" spans="1:7" x14ac:dyDescent="0.25">
      <c r="A51" s="23" t="s">
        <v>56</v>
      </c>
      <c r="B51" s="146">
        <f>IFERROR(C51/'Opt 1 Recovery'!$C$25,0%)</f>
        <v>0</v>
      </c>
      <c r="C51" s="137">
        <f>IF('Opt 1 Recovery'!H23&gt;='Opt 1 Recovery'!I23,'Opt 1 Recovery'!E23,'Opt 1 Recovery'!G23/(1/0.9))</f>
        <v>0</v>
      </c>
      <c r="D51" s="138">
        <f>'Opt 1 Recovery'!G21-C51</f>
        <v>0</v>
      </c>
      <c r="E51" s="138">
        <f t="shared" si="3"/>
        <v>0</v>
      </c>
      <c r="F51" s="139">
        <f t="shared" si="4"/>
        <v>0</v>
      </c>
    </row>
    <row r="55" spans="1:7" ht="15.75" thickBot="1" x14ac:dyDescent="0.3"/>
    <row r="56" spans="1:7" x14ac:dyDescent="0.25">
      <c r="C56" s="104"/>
      <c r="D56" s="105"/>
      <c r="E56" s="106"/>
      <c r="F56" s="105"/>
      <c r="G56" s="107" t="s">
        <v>132</v>
      </c>
    </row>
    <row r="57" spans="1:7" x14ac:dyDescent="0.25">
      <c r="C57" s="94"/>
      <c r="D57" s="108"/>
      <c r="E57" s="95"/>
      <c r="F57" s="97" t="s">
        <v>133</v>
      </c>
      <c r="G57" s="96" t="s">
        <v>134</v>
      </c>
    </row>
    <row r="58" spans="1:7" x14ac:dyDescent="0.25">
      <c r="C58" s="98"/>
      <c r="D58" s="95"/>
      <c r="E58" s="141" t="str">
        <f>'Opt 1 Recovery'!F26</f>
        <v>Available Material</v>
      </c>
      <c r="F58" s="99" t="e">
        <f>'Opt 1 Recovery'!G26</f>
        <v>#DIV/0!</v>
      </c>
      <c r="G58" s="109" t="e">
        <f>SUM(C35:C49)/SUM(E35:E49)</f>
        <v>#DIV/0!</v>
      </c>
    </row>
    <row r="59" spans="1:7" x14ac:dyDescent="0.25">
      <c r="C59" s="98"/>
      <c r="D59" s="95"/>
      <c r="E59" s="141" t="str">
        <f>'Opt 1 Recovery'!F27</f>
        <v>Inbound Material</v>
      </c>
      <c r="F59" s="99" t="e">
        <f>'Opt 1 Recovery'!G27</f>
        <v>#DIV/0!</v>
      </c>
      <c r="G59" s="75" t="e">
        <f>SUM(C35:C49)/'Opt 1 Recovery'!C25</f>
        <v>#DIV/0!</v>
      </c>
    </row>
    <row r="60" spans="1:7" ht="15.75" thickBot="1" x14ac:dyDescent="0.3">
      <c r="C60" s="100"/>
      <c r="D60" s="102"/>
      <c r="E60" s="142" t="str">
        <f>'Opt 1 Recovery'!F28</f>
        <v>Residue based on Inbound</v>
      </c>
      <c r="F60" s="103" t="e">
        <f>'Opt 1 Recovery'!G28</f>
        <v>#DIV/0!</v>
      </c>
      <c r="G60" s="80" t="e">
        <f>1-G59</f>
        <v>#DIV/0!</v>
      </c>
    </row>
  </sheetData>
  <mergeCells count="38">
    <mergeCell ref="K14:K16"/>
    <mergeCell ref="K21:K23"/>
    <mergeCell ref="A16:F16"/>
    <mergeCell ref="A22:F22"/>
    <mergeCell ref="A23:F23"/>
    <mergeCell ref="A15:F15"/>
    <mergeCell ref="I3:O3"/>
    <mergeCell ref="A7:F7"/>
    <mergeCell ref="A9:F9"/>
    <mergeCell ref="A10:F10"/>
    <mergeCell ref="A12:F12"/>
    <mergeCell ref="A6:F6"/>
    <mergeCell ref="N5:N7"/>
    <mergeCell ref="N8:N10"/>
    <mergeCell ref="N11:N13"/>
    <mergeCell ref="K5:K7"/>
    <mergeCell ref="K8:K10"/>
    <mergeCell ref="K11:K13"/>
    <mergeCell ref="A3:F3"/>
    <mergeCell ref="G3:H3"/>
    <mergeCell ref="A13:F13"/>
    <mergeCell ref="L21:L23"/>
    <mergeCell ref="M5:M7"/>
    <mergeCell ref="M8:M10"/>
    <mergeCell ref="M11:M13"/>
    <mergeCell ref="M14:M16"/>
    <mergeCell ref="M21:M23"/>
    <mergeCell ref="L5:L7"/>
    <mergeCell ref="L8:L10"/>
    <mergeCell ref="L11:L13"/>
    <mergeCell ref="L14:L16"/>
    <mergeCell ref="N14:N16"/>
    <mergeCell ref="N21:N23"/>
    <mergeCell ref="O5:O7"/>
    <mergeCell ref="O8:O10"/>
    <mergeCell ref="O11:O13"/>
    <mergeCell ref="O14:O16"/>
    <mergeCell ref="O21:O23"/>
  </mergeCells>
  <pageMargins left="0.7" right="0.7" top="0.75" bottom="0.75" header="0.3" footer="0.3"/>
  <pageSetup orientation="portrait" verticalDpi="0" r:id="rId1"/>
  <ignoredErrors>
    <ignoredError sqref="M21:N23 J17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D68D5C-69CC-4E00-831E-6B542B13CD5A}">
  <dimension ref="A1:H51"/>
  <sheetViews>
    <sheetView workbookViewId="0">
      <selection activeCell="S12" sqref="S12"/>
    </sheetView>
  </sheetViews>
  <sheetFormatPr defaultRowHeight="15" x14ac:dyDescent="0.25"/>
  <cols>
    <col min="1" max="2" width="15.28515625" customWidth="1"/>
  </cols>
  <sheetData>
    <row r="1" spans="1:8" x14ac:dyDescent="0.25">
      <c r="A1" s="42"/>
      <c r="B1" s="42"/>
      <c r="C1" s="42"/>
      <c r="D1" s="42"/>
      <c r="E1" s="42"/>
      <c r="F1" s="42"/>
      <c r="G1" s="42"/>
      <c r="H1" s="42"/>
    </row>
    <row r="2" spans="1:8" ht="39.75" customHeight="1" x14ac:dyDescent="0.25">
      <c r="A2" s="167" t="s">
        <v>34</v>
      </c>
      <c r="B2" s="167"/>
      <c r="C2" s="167"/>
      <c r="D2" s="167"/>
      <c r="E2" s="167"/>
      <c r="F2" s="167"/>
      <c r="G2" s="167"/>
      <c r="H2" s="167"/>
    </row>
    <row r="3" spans="1:8" x14ac:dyDescent="0.25">
      <c r="A3" s="42"/>
      <c r="B3" s="42"/>
      <c r="C3" s="42"/>
      <c r="D3" s="42"/>
      <c r="E3" s="42"/>
      <c r="F3" s="42"/>
      <c r="G3" s="42"/>
      <c r="H3" s="42"/>
    </row>
    <row r="4" spans="1:8" ht="15" customHeight="1" x14ac:dyDescent="0.25">
      <c r="A4" s="166" t="s">
        <v>35</v>
      </c>
      <c r="B4" s="166"/>
      <c r="C4" s="166"/>
      <c r="D4" s="166"/>
      <c r="E4" s="166"/>
      <c r="F4" s="166"/>
      <c r="G4" s="166"/>
      <c r="H4" s="166"/>
    </row>
    <row r="5" spans="1:8" ht="30" customHeight="1" x14ac:dyDescent="0.25">
      <c r="A5" s="170" t="s">
        <v>36</v>
      </c>
      <c r="B5" s="171"/>
      <c r="C5" s="22">
        <v>2019</v>
      </c>
      <c r="D5" s="22">
        <v>2020</v>
      </c>
      <c r="E5" s="22">
        <v>2021</v>
      </c>
      <c r="F5" s="22">
        <v>2022</v>
      </c>
      <c r="G5" s="22">
        <v>2023</v>
      </c>
      <c r="H5" s="22" t="s">
        <v>37</v>
      </c>
    </row>
    <row r="6" spans="1:8" ht="25.5" customHeight="1" x14ac:dyDescent="0.25">
      <c r="A6" s="168" t="s">
        <v>38</v>
      </c>
      <c r="B6" s="169"/>
      <c r="C6" s="45"/>
      <c r="D6" s="45"/>
      <c r="E6" s="45"/>
      <c r="F6" s="45"/>
      <c r="G6" s="45"/>
      <c r="H6" s="21">
        <f>SUM(C6:G6)</f>
        <v>0</v>
      </c>
    </row>
    <row r="7" spans="1:8" x14ac:dyDescent="0.25">
      <c r="A7" s="22" t="s">
        <v>39</v>
      </c>
      <c r="B7" s="22" t="s">
        <v>40</v>
      </c>
      <c r="C7" s="172"/>
      <c r="D7" s="173"/>
      <c r="E7" s="173"/>
      <c r="F7" s="173"/>
      <c r="G7" s="173"/>
      <c r="H7" s="174"/>
    </row>
    <row r="8" spans="1:8" ht="20.25" customHeight="1" x14ac:dyDescent="0.25">
      <c r="A8" s="23" t="s">
        <v>41</v>
      </c>
      <c r="B8" s="37" t="s">
        <v>42</v>
      </c>
      <c r="C8" s="45"/>
      <c r="D8" s="45"/>
      <c r="E8" s="45"/>
      <c r="F8" s="45"/>
      <c r="G8" s="45"/>
      <c r="H8" s="21">
        <f t="shared" ref="H8:H25" si="0">SUM(C8:G8)</f>
        <v>0</v>
      </c>
    </row>
    <row r="9" spans="1:8" ht="20.25" customHeight="1" x14ac:dyDescent="0.25">
      <c r="A9" s="23" t="s">
        <v>43</v>
      </c>
      <c r="B9" s="37" t="s">
        <v>42</v>
      </c>
      <c r="C9" s="45"/>
      <c r="D9" s="45"/>
      <c r="E9" s="45"/>
      <c r="F9" s="45"/>
      <c r="G9" s="45"/>
      <c r="H9" s="21">
        <f t="shared" si="0"/>
        <v>0</v>
      </c>
    </row>
    <row r="10" spans="1:8" ht="20.25" customHeight="1" x14ac:dyDescent="0.25">
      <c r="A10" s="23" t="s">
        <v>44</v>
      </c>
      <c r="B10" s="37" t="s">
        <v>42</v>
      </c>
      <c r="C10" s="45"/>
      <c r="D10" s="45"/>
      <c r="E10" s="45"/>
      <c r="F10" s="45"/>
      <c r="G10" s="45"/>
      <c r="H10" s="21">
        <f t="shared" si="0"/>
        <v>0</v>
      </c>
    </row>
    <row r="11" spans="1:8" ht="20.25" customHeight="1" x14ac:dyDescent="0.25">
      <c r="A11" s="23" t="s">
        <v>45</v>
      </c>
      <c r="B11" s="37" t="s">
        <v>42</v>
      </c>
      <c r="C11" s="45"/>
      <c r="D11" s="45"/>
      <c r="E11" s="45"/>
      <c r="F11" s="45"/>
      <c r="G11" s="45"/>
      <c r="H11" s="21">
        <f t="shared" si="0"/>
        <v>0</v>
      </c>
    </row>
    <row r="12" spans="1:8" ht="20.25" customHeight="1" x14ac:dyDescent="0.25">
      <c r="A12" s="23" t="s">
        <v>46</v>
      </c>
      <c r="B12" s="37" t="s">
        <v>42</v>
      </c>
      <c r="C12" s="45"/>
      <c r="D12" s="45"/>
      <c r="E12" s="45"/>
      <c r="F12" s="45"/>
      <c r="G12" s="45"/>
      <c r="H12" s="21">
        <f t="shared" si="0"/>
        <v>0</v>
      </c>
    </row>
    <row r="13" spans="1:8" ht="20.25" customHeight="1" x14ac:dyDescent="0.25">
      <c r="A13" s="23" t="s">
        <v>47</v>
      </c>
      <c r="B13" s="37" t="s">
        <v>42</v>
      </c>
      <c r="C13" s="45"/>
      <c r="D13" s="45"/>
      <c r="E13" s="45"/>
      <c r="F13" s="45"/>
      <c r="G13" s="45"/>
      <c r="H13" s="21">
        <f t="shared" si="0"/>
        <v>0</v>
      </c>
    </row>
    <row r="14" spans="1:8" ht="20.25" customHeight="1" x14ac:dyDescent="0.25">
      <c r="A14" s="23" t="s">
        <v>48</v>
      </c>
      <c r="B14" s="37" t="s">
        <v>42</v>
      </c>
      <c r="C14" s="45"/>
      <c r="D14" s="45"/>
      <c r="E14" s="45"/>
      <c r="F14" s="45"/>
      <c r="G14" s="45"/>
      <c r="H14" s="21">
        <f t="shared" si="0"/>
        <v>0</v>
      </c>
    </row>
    <row r="15" spans="1:8" ht="20.25" customHeight="1" x14ac:dyDescent="0.25">
      <c r="A15" s="23" t="s">
        <v>49</v>
      </c>
      <c r="B15" s="37" t="s">
        <v>42</v>
      </c>
      <c r="C15" s="45"/>
      <c r="D15" s="45"/>
      <c r="E15" s="45"/>
      <c r="F15" s="45"/>
      <c r="G15" s="45"/>
      <c r="H15" s="21">
        <f t="shared" si="0"/>
        <v>0</v>
      </c>
    </row>
    <row r="16" spans="1:8" ht="20.25" customHeight="1" x14ac:dyDescent="0.25">
      <c r="A16" s="23" t="s">
        <v>50</v>
      </c>
      <c r="B16" s="37" t="s">
        <v>42</v>
      </c>
      <c r="C16" s="45"/>
      <c r="D16" s="45"/>
      <c r="E16" s="45"/>
      <c r="F16" s="45"/>
      <c r="G16" s="45"/>
      <c r="H16" s="21">
        <f t="shared" si="0"/>
        <v>0</v>
      </c>
    </row>
    <row r="17" spans="1:8" ht="20.25" customHeight="1" x14ac:dyDescent="0.25">
      <c r="A17" s="23" t="s">
        <v>51</v>
      </c>
      <c r="B17" s="37" t="s">
        <v>42</v>
      </c>
      <c r="C17" s="45"/>
      <c r="D17" s="45"/>
      <c r="E17" s="45"/>
      <c r="F17" s="45"/>
      <c r="G17" s="45"/>
      <c r="H17" s="21">
        <f t="shared" si="0"/>
        <v>0</v>
      </c>
    </row>
    <row r="18" spans="1:8" ht="20.25" customHeight="1" x14ac:dyDescent="0.25">
      <c r="A18" s="23" t="s">
        <v>52</v>
      </c>
      <c r="B18" s="37" t="s">
        <v>42</v>
      </c>
      <c r="C18" s="45"/>
      <c r="D18" s="45"/>
      <c r="E18" s="45"/>
      <c r="F18" s="45"/>
      <c r="G18" s="45"/>
      <c r="H18" s="21">
        <f t="shared" si="0"/>
        <v>0</v>
      </c>
    </row>
    <row r="19" spans="1:8" ht="20.25" customHeight="1" x14ac:dyDescent="0.25">
      <c r="A19" s="23" t="s">
        <v>53</v>
      </c>
      <c r="B19" s="37" t="s">
        <v>42</v>
      </c>
      <c r="C19" s="45"/>
      <c r="D19" s="45"/>
      <c r="E19" s="45"/>
      <c r="F19" s="45"/>
      <c r="G19" s="45"/>
      <c r="H19" s="21">
        <f t="shared" si="0"/>
        <v>0</v>
      </c>
    </row>
    <row r="20" spans="1:8" ht="20.25" customHeight="1" x14ac:dyDescent="0.25">
      <c r="A20" s="144" t="s">
        <v>54</v>
      </c>
      <c r="B20" s="24"/>
      <c r="C20" s="45"/>
      <c r="D20" s="45"/>
      <c r="E20" s="45"/>
      <c r="F20" s="45"/>
      <c r="G20" s="45"/>
      <c r="H20" s="21">
        <f t="shared" si="0"/>
        <v>0</v>
      </c>
    </row>
    <row r="21" spans="1:8" ht="20.25" customHeight="1" x14ac:dyDescent="0.25">
      <c r="A21" s="144" t="s">
        <v>54</v>
      </c>
      <c r="B21" s="24"/>
      <c r="C21" s="45"/>
      <c r="D21" s="45"/>
      <c r="E21" s="45"/>
      <c r="F21" s="45"/>
      <c r="G21" s="45"/>
      <c r="H21" s="21">
        <f t="shared" si="0"/>
        <v>0</v>
      </c>
    </row>
    <row r="22" spans="1:8" ht="20.25" customHeight="1" x14ac:dyDescent="0.25">
      <c r="A22" s="144" t="s">
        <v>54</v>
      </c>
      <c r="B22" s="24"/>
      <c r="C22" s="45"/>
      <c r="D22" s="45"/>
      <c r="E22" s="45"/>
      <c r="F22" s="45"/>
      <c r="G22" s="45"/>
      <c r="H22" s="21">
        <f t="shared" si="0"/>
        <v>0</v>
      </c>
    </row>
    <row r="23" spans="1:8" ht="20.25" customHeight="1" x14ac:dyDescent="0.25">
      <c r="A23" s="23" t="s">
        <v>55</v>
      </c>
      <c r="B23" s="33" t="s">
        <v>55</v>
      </c>
      <c r="C23" s="45"/>
      <c r="D23" s="45"/>
      <c r="E23" s="45"/>
      <c r="F23" s="45"/>
      <c r="G23" s="45"/>
      <c r="H23" s="21">
        <f t="shared" si="0"/>
        <v>0</v>
      </c>
    </row>
    <row r="24" spans="1:8" ht="18.75" customHeight="1" x14ac:dyDescent="0.25">
      <c r="A24" s="23" t="s">
        <v>56</v>
      </c>
      <c r="B24" s="24" t="s">
        <v>56</v>
      </c>
      <c r="C24" s="45"/>
      <c r="D24" s="45"/>
      <c r="E24" s="45"/>
      <c r="F24" s="45"/>
      <c r="G24" s="45"/>
      <c r="H24" s="21">
        <f t="shared" si="0"/>
        <v>0</v>
      </c>
    </row>
    <row r="25" spans="1:8" ht="21" customHeight="1" x14ac:dyDescent="0.25">
      <c r="A25" s="168" t="s">
        <v>57</v>
      </c>
      <c r="B25" s="169"/>
      <c r="C25" s="21">
        <f>SUM(C8:C23)</f>
        <v>0</v>
      </c>
      <c r="D25" s="21">
        <f>SUM(D8:D23)</f>
        <v>0</v>
      </c>
      <c r="E25" s="21">
        <f>SUM(E8:E23)</f>
        <v>0</v>
      </c>
      <c r="F25" s="21">
        <f>SUM(F8:F23)</f>
        <v>0</v>
      </c>
      <c r="G25" s="21">
        <f>SUM(G8:G23)</f>
        <v>0</v>
      </c>
      <c r="H25" s="21">
        <f t="shared" si="0"/>
        <v>0</v>
      </c>
    </row>
    <row r="27" spans="1:8" ht="20.45" customHeight="1" x14ac:dyDescent="0.25">
      <c r="A27" s="164" t="s">
        <v>58</v>
      </c>
      <c r="B27" s="165"/>
      <c r="C27" s="165"/>
      <c r="D27" s="165"/>
      <c r="E27" s="165"/>
      <c r="F27" s="165"/>
      <c r="G27" s="165"/>
      <c r="H27" s="165"/>
    </row>
    <row r="28" spans="1:8" ht="21" customHeight="1" x14ac:dyDescent="0.25">
      <c r="A28" s="22" t="s">
        <v>39</v>
      </c>
      <c r="B28" s="22" t="s">
        <v>40</v>
      </c>
      <c r="C28" s="20">
        <f>C5</f>
        <v>2019</v>
      </c>
      <c r="D28" s="20">
        <f>D5</f>
        <v>2020</v>
      </c>
      <c r="E28" s="20">
        <f>E5</f>
        <v>2021</v>
      </c>
      <c r="F28" s="20">
        <f>F5</f>
        <v>2022</v>
      </c>
      <c r="G28" s="20">
        <f>G5</f>
        <v>2023</v>
      </c>
      <c r="H28" s="20" t="s">
        <v>37</v>
      </c>
    </row>
    <row r="29" spans="1:8" ht="21" customHeight="1" x14ac:dyDescent="0.25">
      <c r="A29" s="23" t="s">
        <v>41</v>
      </c>
      <c r="B29" s="35" t="s">
        <v>42</v>
      </c>
      <c r="C29" s="120">
        <f t="shared" ref="C29:C45" si="1">IFERROR(C8/$C$6,0)</f>
        <v>0</v>
      </c>
      <c r="D29" s="120">
        <f t="shared" ref="D29:D45" si="2">IFERROR(D8/$D$6,0)</f>
        <v>0</v>
      </c>
      <c r="E29" s="120">
        <f t="shared" ref="E29:E45" si="3">IFERROR(E8/$E$6,0)</f>
        <v>0</v>
      </c>
      <c r="F29" s="120">
        <f t="shared" ref="F29:F45" si="4">IFERROR(F8/$F$6,0)</f>
        <v>0</v>
      </c>
      <c r="G29" s="120">
        <f t="shared" ref="G29:G45" si="5">IFERROR(G8/$G$6,0)</f>
        <v>0</v>
      </c>
      <c r="H29" s="120">
        <f t="shared" ref="H29:H45" si="6">IFERROR(H8/$H$6,0)</f>
        <v>0</v>
      </c>
    </row>
    <row r="30" spans="1:8" ht="21" customHeight="1" x14ac:dyDescent="0.25">
      <c r="A30" s="23" t="s">
        <v>43</v>
      </c>
      <c r="B30" s="35" t="s">
        <v>42</v>
      </c>
      <c r="C30" s="120">
        <f t="shared" si="1"/>
        <v>0</v>
      </c>
      <c r="D30" s="120">
        <f t="shared" si="2"/>
        <v>0</v>
      </c>
      <c r="E30" s="120">
        <f t="shared" si="3"/>
        <v>0</v>
      </c>
      <c r="F30" s="120">
        <f t="shared" si="4"/>
        <v>0</v>
      </c>
      <c r="G30" s="120">
        <f t="shared" si="5"/>
        <v>0</v>
      </c>
      <c r="H30" s="120">
        <f t="shared" si="6"/>
        <v>0</v>
      </c>
    </row>
    <row r="31" spans="1:8" ht="21" customHeight="1" x14ac:dyDescent="0.25">
      <c r="A31" s="23" t="s">
        <v>44</v>
      </c>
      <c r="B31" s="35" t="s">
        <v>42</v>
      </c>
      <c r="C31" s="120">
        <f t="shared" si="1"/>
        <v>0</v>
      </c>
      <c r="D31" s="120">
        <f t="shared" si="2"/>
        <v>0</v>
      </c>
      <c r="E31" s="120">
        <f t="shared" si="3"/>
        <v>0</v>
      </c>
      <c r="F31" s="120">
        <f t="shared" si="4"/>
        <v>0</v>
      </c>
      <c r="G31" s="120">
        <f t="shared" si="5"/>
        <v>0</v>
      </c>
      <c r="H31" s="120">
        <f t="shared" si="6"/>
        <v>0</v>
      </c>
    </row>
    <row r="32" spans="1:8" ht="21" customHeight="1" x14ac:dyDescent="0.25">
      <c r="A32" s="23" t="s">
        <v>45</v>
      </c>
      <c r="B32" s="35" t="s">
        <v>42</v>
      </c>
      <c r="C32" s="120">
        <f t="shared" si="1"/>
        <v>0</v>
      </c>
      <c r="D32" s="120">
        <f t="shared" si="2"/>
        <v>0</v>
      </c>
      <c r="E32" s="120">
        <f t="shared" si="3"/>
        <v>0</v>
      </c>
      <c r="F32" s="120">
        <f t="shared" si="4"/>
        <v>0</v>
      </c>
      <c r="G32" s="120">
        <f t="shared" si="5"/>
        <v>0</v>
      </c>
      <c r="H32" s="120">
        <f t="shared" si="6"/>
        <v>0</v>
      </c>
    </row>
    <row r="33" spans="1:8" ht="21" customHeight="1" x14ac:dyDescent="0.25">
      <c r="A33" s="23" t="s">
        <v>46</v>
      </c>
      <c r="B33" s="35" t="s">
        <v>42</v>
      </c>
      <c r="C33" s="120">
        <f t="shared" si="1"/>
        <v>0</v>
      </c>
      <c r="D33" s="120">
        <f t="shared" si="2"/>
        <v>0</v>
      </c>
      <c r="E33" s="120">
        <f t="shared" si="3"/>
        <v>0</v>
      </c>
      <c r="F33" s="120">
        <f t="shared" si="4"/>
        <v>0</v>
      </c>
      <c r="G33" s="120">
        <f t="shared" si="5"/>
        <v>0</v>
      </c>
      <c r="H33" s="120">
        <f t="shared" si="6"/>
        <v>0</v>
      </c>
    </row>
    <row r="34" spans="1:8" ht="21" customHeight="1" x14ac:dyDescent="0.25">
      <c r="A34" s="23" t="s">
        <v>47</v>
      </c>
      <c r="B34" s="35" t="s">
        <v>42</v>
      </c>
      <c r="C34" s="120">
        <f t="shared" si="1"/>
        <v>0</v>
      </c>
      <c r="D34" s="120">
        <f t="shared" si="2"/>
        <v>0</v>
      </c>
      <c r="E34" s="120">
        <f t="shared" si="3"/>
        <v>0</v>
      </c>
      <c r="F34" s="120">
        <f t="shared" si="4"/>
        <v>0</v>
      </c>
      <c r="G34" s="120">
        <f t="shared" si="5"/>
        <v>0</v>
      </c>
      <c r="H34" s="120">
        <f t="shared" si="6"/>
        <v>0</v>
      </c>
    </row>
    <row r="35" spans="1:8" ht="21" customHeight="1" x14ac:dyDescent="0.25">
      <c r="A35" s="23" t="s">
        <v>48</v>
      </c>
      <c r="B35" s="35" t="s">
        <v>42</v>
      </c>
      <c r="C35" s="120">
        <f t="shared" si="1"/>
        <v>0</v>
      </c>
      <c r="D35" s="120">
        <f t="shared" si="2"/>
        <v>0</v>
      </c>
      <c r="E35" s="120">
        <f t="shared" si="3"/>
        <v>0</v>
      </c>
      <c r="F35" s="120">
        <f t="shared" si="4"/>
        <v>0</v>
      </c>
      <c r="G35" s="120">
        <f t="shared" si="5"/>
        <v>0</v>
      </c>
      <c r="H35" s="120">
        <f t="shared" si="6"/>
        <v>0</v>
      </c>
    </row>
    <row r="36" spans="1:8" ht="21" customHeight="1" x14ac:dyDescent="0.25">
      <c r="A36" s="23" t="s">
        <v>49</v>
      </c>
      <c r="B36" s="35" t="s">
        <v>42</v>
      </c>
      <c r="C36" s="120">
        <f t="shared" si="1"/>
        <v>0</v>
      </c>
      <c r="D36" s="120">
        <f t="shared" si="2"/>
        <v>0</v>
      </c>
      <c r="E36" s="120">
        <f t="shared" si="3"/>
        <v>0</v>
      </c>
      <c r="F36" s="120">
        <f t="shared" si="4"/>
        <v>0</v>
      </c>
      <c r="G36" s="120">
        <f t="shared" si="5"/>
        <v>0</v>
      </c>
      <c r="H36" s="120">
        <f t="shared" si="6"/>
        <v>0</v>
      </c>
    </row>
    <row r="37" spans="1:8" ht="21" customHeight="1" x14ac:dyDescent="0.25">
      <c r="A37" s="23" t="s">
        <v>50</v>
      </c>
      <c r="B37" s="35" t="s">
        <v>42</v>
      </c>
      <c r="C37" s="120">
        <f t="shared" si="1"/>
        <v>0</v>
      </c>
      <c r="D37" s="120">
        <f t="shared" si="2"/>
        <v>0</v>
      </c>
      <c r="E37" s="120">
        <f t="shared" si="3"/>
        <v>0</v>
      </c>
      <c r="F37" s="120">
        <f t="shared" si="4"/>
        <v>0</v>
      </c>
      <c r="G37" s="120">
        <f t="shared" si="5"/>
        <v>0</v>
      </c>
      <c r="H37" s="120">
        <f t="shared" si="6"/>
        <v>0</v>
      </c>
    </row>
    <row r="38" spans="1:8" ht="21" customHeight="1" x14ac:dyDescent="0.25">
      <c r="A38" s="23" t="s">
        <v>51</v>
      </c>
      <c r="B38" s="35" t="s">
        <v>42</v>
      </c>
      <c r="C38" s="120">
        <f t="shared" si="1"/>
        <v>0</v>
      </c>
      <c r="D38" s="120">
        <f t="shared" si="2"/>
        <v>0</v>
      </c>
      <c r="E38" s="120">
        <f t="shared" si="3"/>
        <v>0</v>
      </c>
      <c r="F38" s="120">
        <f t="shared" si="4"/>
        <v>0</v>
      </c>
      <c r="G38" s="120">
        <f t="shared" si="5"/>
        <v>0</v>
      </c>
      <c r="H38" s="120">
        <f t="shared" si="6"/>
        <v>0</v>
      </c>
    </row>
    <row r="39" spans="1:8" ht="21" customHeight="1" x14ac:dyDescent="0.25">
      <c r="A39" s="23" t="s">
        <v>52</v>
      </c>
      <c r="B39" s="35" t="s">
        <v>42</v>
      </c>
      <c r="C39" s="120">
        <f t="shared" si="1"/>
        <v>0</v>
      </c>
      <c r="D39" s="120">
        <f t="shared" si="2"/>
        <v>0</v>
      </c>
      <c r="E39" s="120">
        <f t="shared" si="3"/>
        <v>0</v>
      </c>
      <c r="F39" s="120">
        <f t="shared" si="4"/>
        <v>0</v>
      </c>
      <c r="G39" s="120">
        <f t="shared" si="5"/>
        <v>0</v>
      </c>
      <c r="H39" s="120">
        <f t="shared" si="6"/>
        <v>0</v>
      </c>
    </row>
    <row r="40" spans="1:8" ht="21" customHeight="1" x14ac:dyDescent="0.25">
      <c r="A40" s="23" t="s">
        <v>53</v>
      </c>
      <c r="B40" s="35" t="s">
        <v>42</v>
      </c>
      <c r="C40" s="120">
        <f t="shared" si="1"/>
        <v>0</v>
      </c>
      <c r="D40" s="120">
        <f t="shared" si="2"/>
        <v>0</v>
      </c>
      <c r="E40" s="120">
        <f t="shared" si="3"/>
        <v>0</v>
      </c>
      <c r="F40" s="120">
        <f t="shared" si="4"/>
        <v>0</v>
      </c>
      <c r="G40" s="120">
        <f t="shared" si="5"/>
        <v>0</v>
      </c>
      <c r="H40" s="120">
        <f t="shared" si="6"/>
        <v>0</v>
      </c>
    </row>
    <row r="41" spans="1:8" ht="21" customHeight="1" x14ac:dyDescent="0.25">
      <c r="A41" s="23" t="str">
        <f t="shared" ref="A41:A43" si="7">A20</f>
        <v>[Other]</v>
      </c>
      <c r="B41" s="66"/>
      <c r="C41" s="120">
        <f t="shared" si="1"/>
        <v>0</v>
      </c>
      <c r="D41" s="120">
        <f t="shared" si="2"/>
        <v>0</v>
      </c>
      <c r="E41" s="120">
        <f t="shared" si="3"/>
        <v>0</v>
      </c>
      <c r="F41" s="120">
        <f t="shared" si="4"/>
        <v>0</v>
      </c>
      <c r="G41" s="120">
        <f t="shared" si="5"/>
        <v>0</v>
      </c>
      <c r="H41" s="120">
        <f t="shared" si="6"/>
        <v>0</v>
      </c>
    </row>
    <row r="42" spans="1:8" ht="21" customHeight="1" x14ac:dyDescent="0.25">
      <c r="A42" s="23" t="str">
        <f t="shared" si="7"/>
        <v>[Other]</v>
      </c>
      <c r="B42" s="66"/>
      <c r="C42" s="120">
        <f t="shared" si="1"/>
        <v>0</v>
      </c>
      <c r="D42" s="120">
        <f t="shared" si="2"/>
        <v>0</v>
      </c>
      <c r="E42" s="120">
        <f t="shared" si="3"/>
        <v>0</v>
      </c>
      <c r="F42" s="120">
        <f t="shared" si="4"/>
        <v>0</v>
      </c>
      <c r="G42" s="120">
        <f t="shared" si="5"/>
        <v>0</v>
      </c>
      <c r="H42" s="120">
        <f t="shared" si="6"/>
        <v>0</v>
      </c>
    </row>
    <row r="43" spans="1:8" ht="21" customHeight="1" x14ac:dyDescent="0.25">
      <c r="A43" s="23" t="str">
        <f t="shared" si="7"/>
        <v>[Other]</v>
      </c>
      <c r="B43" s="66"/>
      <c r="C43" s="120">
        <f t="shared" si="1"/>
        <v>0</v>
      </c>
      <c r="D43" s="120">
        <f t="shared" si="2"/>
        <v>0</v>
      </c>
      <c r="E43" s="120">
        <f t="shared" si="3"/>
        <v>0</v>
      </c>
      <c r="F43" s="120">
        <f t="shared" si="4"/>
        <v>0</v>
      </c>
      <c r="G43" s="120">
        <f t="shared" si="5"/>
        <v>0</v>
      </c>
      <c r="H43" s="120">
        <f t="shared" si="6"/>
        <v>0</v>
      </c>
    </row>
    <row r="44" spans="1:8" ht="21" customHeight="1" x14ac:dyDescent="0.25">
      <c r="A44" s="23" t="s">
        <v>55</v>
      </c>
      <c r="B44" s="33" t="s">
        <v>55</v>
      </c>
      <c r="C44" s="120">
        <f t="shared" si="1"/>
        <v>0</v>
      </c>
      <c r="D44" s="120">
        <f t="shared" si="2"/>
        <v>0</v>
      </c>
      <c r="E44" s="120">
        <f t="shared" si="3"/>
        <v>0</v>
      </c>
      <c r="F44" s="120">
        <f t="shared" si="4"/>
        <v>0</v>
      </c>
      <c r="G44" s="120">
        <f t="shared" si="5"/>
        <v>0</v>
      </c>
      <c r="H44" s="120">
        <f t="shared" si="6"/>
        <v>0</v>
      </c>
    </row>
    <row r="45" spans="1:8" ht="30.75" customHeight="1" x14ac:dyDescent="0.25">
      <c r="A45" s="23" t="s">
        <v>59</v>
      </c>
      <c r="B45" s="24" t="s">
        <v>56</v>
      </c>
      <c r="C45" s="120">
        <f t="shared" si="1"/>
        <v>0</v>
      </c>
      <c r="D45" s="120">
        <f t="shared" si="2"/>
        <v>0</v>
      </c>
      <c r="E45" s="120">
        <f t="shared" si="3"/>
        <v>0</v>
      </c>
      <c r="F45" s="120">
        <f t="shared" si="4"/>
        <v>0</v>
      </c>
      <c r="G45" s="120">
        <f t="shared" si="5"/>
        <v>0</v>
      </c>
      <c r="H45" s="120">
        <f t="shared" si="6"/>
        <v>0</v>
      </c>
    </row>
    <row r="46" spans="1:8" x14ac:dyDescent="0.25">
      <c r="A46" s="30"/>
      <c r="B46" s="39"/>
      <c r="C46" s="121"/>
      <c r="D46" s="121"/>
      <c r="E46" s="121"/>
      <c r="F46" s="121"/>
      <c r="G46" s="121"/>
    </row>
    <row r="47" spans="1:8" x14ac:dyDescent="0.25">
      <c r="A47" s="30"/>
      <c r="B47" s="43" t="s">
        <v>60</v>
      </c>
      <c r="C47" s="122">
        <f t="shared" ref="C47:H47" si="8">SUM(C29:C45)</f>
        <v>0</v>
      </c>
      <c r="D47" s="122">
        <f t="shared" si="8"/>
        <v>0</v>
      </c>
      <c r="E47" s="122">
        <f t="shared" si="8"/>
        <v>0</v>
      </c>
      <c r="F47" s="122">
        <f t="shared" si="8"/>
        <v>0</v>
      </c>
      <c r="G47" s="122">
        <f t="shared" si="8"/>
        <v>0</v>
      </c>
      <c r="H47" s="122">
        <f t="shared" si="8"/>
        <v>0</v>
      </c>
    </row>
    <row r="48" spans="1:8" x14ac:dyDescent="0.25">
      <c r="A48" s="30"/>
      <c r="B48" s="39"/>
      <c r="C48" s="123"/>
      <c r="D48" s="123"/>
      <c r="E48" s="123"/>
      <c r="F48" s="123"/>
      <c r="G48" s="121"/>
    </row>
    <row r="49" spans="1:8" x14ac:dyDescent="0.25">
      <c r="A49" s="30"/>
      <c r="B49" s="124" t="s">
        <v>42</v>
      </c>
      <c r="C49" s="120">
        <f>SUMIFS(C$29:C$45,B$29:B$45,$B$49)</f>
        <v>0</v>
      </c>
      <c r="D49" s="120">
        <f>SUMIFS(D$29:D$45,B$29:B$45,$B$49)</f>
        <v>0</v>
      </c>
      <c r="E49" s="120">
        <f>SUMIFS(E$29:E$45,B$29:B$45,$B$49)</f>
        <v>0</v>
      </c>
      <c r="F49" s="120">
        <f>SUMIFS(F$29:F$45,B$29:B$45,$B$49)</f>
        <v>0</v>
      </c>
      <c r="G49" s="120">
        <f>SUMIFS(G$29:G$45,B$29:B$45,$B$49)</f>
        <v>0</v>
      </c>
      <c r="H49" s="120">
        <f>SUMIFS(H$29:H$45,B$29:B$45,$B$49)</f>
        <v>0</v>
      </c>
    </row>
    <row r="50" spans="1:8" x14ac:dyDescent="0.25">
      <c r="A50" s="30"/>
      <c r="B50" s="33" t="s">
        <v>55</v>
      </c>
      <c r="C50" s="120">
        <f>SUMIFS(C$29:C$45,B$29:B$45,$B$50)</f>
        <v>0</v>
      </c>
      <c r="D50" s="120">
        <f>SUMIFS(D$29:D$45,B$29:B$45,$B$50)</f>
        <v>0</v>
      </c>
      <c r="E50" s="120">
        <f>SUMIFS(E$29:E$45,B$29:B$45,$B$50)</f>
        <v>0</v>
      </c>
      <c r="F50" s="120">
        <f>SUMIFS(F$29:F$45,B$29:B$45,$B$50)</f>
        <v>0</v>
      </c>
      <c r="G50" s="120">
        <f>SUMIFS(G$29:G$45,B$29:B$45,$B$50)</f>
        <v>0</v>
      </c>
      <c r="H50" s="120">
        <f>SUMIFS(H$29:H$45,B$29:B$45,$B$50)</f>
        <v>0</v>
      </c>
    </row>
    <row r="51" spans="1:8" x14ac:dyDescent="0.25">
      <c r="A51" s="30"/>
      <c r="B51" s="125" t="s">
        <v>56</v>
      </c>
      <c r="C51" s="120">
        <f t="shared" ref="C51:H51" si="9">C45</f>
        <v>0</v>
      </c>
      <c r="D51" s="120">
        <f t="shared" si="9"/>
        <v>0</v>
      </c>
      <c r="E51" s="120">
        <f t="shared" si="9"/>
        <v>0</v>
      </c>
      <c r="F51" s="120">
        <f t="shared" si="9"/>
        <v>0</v>
      </c>
      <c r="G51" s="120">
        <f t="shared" si="9"/>
        <v>0</v>
      </c>
      <c r="H51" s="120">
        <f t="shared" si="9"/>
        <v>0</v>
      </c>
    </row>
  </sheetData>
  <mergeCells count="7">
    <mergeCell ref="A27:H27"/>
    <mergeCell ref="A2:H2"/>
    <mergeCell ref="A4:H4"/>
    <mergeCell ref="A5:B5"/>
    <mergeCell ref="A6:B6"/>
    <mergeCell ref="C7:H7"/>
    <mergeCell ref="A25:B25"/>
  </mergeCells>
  <dataValidations count="1">
    <dataValidation type="list" allowBlank="1" showInputMessage="1" showErrorMessage="1" sqref="B8:B19 B23 B29:B44" xr:uid="{1E5EF2D3-409A-44E5-A393-F5C2C8B61616}">
      <formula1>"Residue, Recyclable"</formula1>
    </dataValidation>
  </dataValidations>
  <pageMargins left="0.7" right="0.7" top="0.75" bottom="0.75" header="0.3" footer="0.3"/>
  <pageSetup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6A1819-7D00-49AE-B691-D135CF570A9A}">
  <dimension ref="A1:H51"/>
  <sheetViews>
    <sheetView showGridLines="0" workbookViewId="0">
      <selection activeCell="A20" sqref="A20"/>
    </sheetView>
  </sheetViews>
  <sheetFormatPr defaultRowHeight="15" x14ac:dyDescent="0.25"/>
  <cols>
    <col min="1" max="2" width="15.28515625" customWidth="1"/>
  </cols>
  <sheetData>
    <row r="1" spans="1:8" x14ac:dyDescent="0.25">
      <c r="A1" s="42"/>
      <c r="B1" s="42"/>
      <c r="C1" s="42"/>
      <c r="D1" s="42"/>
      <c r="E1" s="42"/>
      <c r="F1" s="42"/>
      <c r="G1" s="42"/>
      <c r="H1" s="42"/>
    </row>
    <row r="2" spans="1:8" ht="39.75" customHeight="1" x14ac:dyDescent="0.25">
      <c r="A2" s="167" t="s">
        <v>61</v>
      </c>
      <c r="B2" s="167"/>
      <c r="C2" s="167"/>
      <c r="D2" s="167"/>
      <c r="E2" s="167"/>
      <c r="F2" s="167"/>
      <c r="G2" s="167"/>
      <c r="H2" s="167"/>
    </row>
    <row r="3" spans="1:8" x14ac:dyDescent="0.25">
      <c r="A3" s="42"/>
      <c r="B3" s="42"/>
      <c r="C3" s="42"/>
      <c r="D3" s="42"/>
      <c r="E3" s="42"/>
      <c r="F3" s="42"/>
      <c r="G3" s="42"/>
      <c r="H3" s="42"/>
    </row>
    <row r="4" spans="1:8" ht="15" customHeight="1" x14ac:dyDescent="0.25">
      <c r="A4" s="166" t="s">
        <v>35</v>
      </c>
      <c r="B4" s="166"/>
      <c r="C4" s="166"/>
      <c r="D4" s="166"/>
      <c r="E4" s="166"/>
      <c r="F4" s="166"/>
      <c r="G4" s="166"/>
      <c r="H4" s="166"/>
    </row>
    <row r="5" spans="1:8" ht="30" customHeight="1" x14ac:dyDescent="0.25">
      <c r="A5" s="170" t="s">
        <v>36</v>
      </c>
      <c r="B5" s="171"/>
      <c r="C5" s="22">
        <v>2019</v>
      </c>
      <c r="D5" s="22">
        <v>2020</v>
      </c>
      <c r="E5" s="22">
        <v>2021</v>
      </c>
      <c r="F5" s="22">
        <v>2022</v>
      </c>
      <c r="G5" s="22">
        <v>2023</v>
      </c>
      <c r="H5" s="22" t="s">
        <v>37</v>
      </c>
    </row>
    <row r="6" spans="1:8" ht="30" customHeight="1" x14ac:dyDescent="0.25">
      <c r="A6" s="168" t="s">
        <v>38</v>
      </c>
      <c r="B6" s="169"/>
      <c r="C6" s="44"/>
      <c r="D6" s="44"/>
      <c r="E6" s="44"/>
      <c r="F6" s="44"/>
      <c r="G6" s="44"/>
      <c r="H6" s="21">
        <f>SUM(C6:G6)</f>
        <v>0</v>
      </c>
    </row>
    <row r="7" spans="1:8" ht="30" x14ac:dyDescent="0.25">
      <c r="A7" s="22" t="s">
        <v>62</v>
      </c>
      <c r="B7" s="22" t="s">
        <v>40</v>
      </c>
      <c r="C7" s="172"/>
      <c r="D7" s="173"/>
      <c r="E7" s="173"/>
      <c r="F7" s="173"/>
      <c r="G7" s="173"/>
      <c r="H7" s="174"/>
    </row>
    <row r="8" spans="1:8" ht="20.25" customHeight="1" x14ac:dyDescent="0.25">
      <c r="A8" s="23" t="s">
        <v>41</v>
      </c>
      <c r="B8" s="37" t="s">
        <v>42</v>
      </c>
      <c r="C8" s="44"/>
      <c r="D8" s="44"/>
      <c r="E8" s="44"/>
      <c r="F8" s="44"/>
      <c r="G8" s="44"/>
      <c r="H8" s="21">
        <f t="shared" ref="H8:H25" si="0">SUM(C8:G8)</f>
        <v>0</v>
      </c>
    </row>
    <row r="9" spans="1:8" ht="20.25" customHeight="1" x14ac:dyDescent="0.25">
      <c r="A9" s="23" t="s">
        <v>43</v>
      </c>
      <c r="B9" s="37" t="s">
        <v>42</v>
      </c>
      <c r="C9" s="44"/>
      <c r="D9" s="44"/>
      <c r="E9" s="44"/>
      <c r="F9" s="44"/>
      <c r="G9" s="44"/>
      <c r="H9" s="21">
        <f t="shared" si="0"/>
        <v>0</v>
      </c>
    </row>
    <row r="10" spans="1:8" ht="20.25" customHeight="1" x14ac:dyDescent="0.25">
      <c r="A10" s="23" t="s">
        <v>44</v>
      </c>
      <c r="B10" s="37" t="s">
        <v>42</v>
      </c>
      <c r="C10" s="44"/>
      <c r="D10" s="44"/>
      <c r="E10" s="44"/>
      <c r="F10" s="44"/>
      <c r="G10" s="44"/>
      <c r="H10" s="21">
        <f t="shared" si="0"/>
        <v>0</v>
      </c>
    </row>
    <row r="11" spans="1:8" ht="20.25" customHeight="1" x14ac:dyDescent="0.25">
      <c r="A11" s="23" t="s">
        <v>45</v>
      </c>
      <c r="B11" s="37" t="s">
        <v>42</v>
      </c>
      <c r="C11" s="44"/>
      <c r="D11" s="44"/>
      <c r="E11" s="44"/>
      <c r="F11" s="44"/>
      <c r="G11" s="44"/>
      <c r="H11" s="21">
        <f t="shared" si="0"/>
        <v>0</v>
      </c>
    </row>
    <row r="12" spans="1:8" ht="20.25" customHeight="1" x14ac:dyDescent="0.25">
      <c r="A12" s="23" t="s">
        <v>46</v>
      </c>
      <c r="B12" s="37" t="s">
        <v>42</v>
      </c>
      <c r="C12" s="44"/>
      <c r="D12" s="44"/>
      <c r="E12" s="44"/>
      <c r="F12" s="44"/>
      <c r="G12" s="44"/>
      <c r="H12" s="21">
        <f t="shared" si="0"/>
        <v>0</v>
      </c>
    </row>
    <row r="13" spans="1:8" ht="20.25" customHeight="1" x14ac:dyDescent="0.25">
      <c r="A13" s="23" t="s">
        <v>47</v>
      </c>
      <c r="B13" s="37" t="s">
        <v>42</v>
      </c>
      <c r="C13" s="44"/>
      <c r="D13" s="44"/>
      <c r="E13" s="44"/>
      <c r="F13" s="44"/>
      <c r="G13" s="44"/>
      <c r="H13" s="21">
        <f t="shared" si="0"/>
        <v>0</v>
      </c>
    </row>
    <row r="14" spans="1:8" ht="20.25" customHeight="1" x14ac:dyDescent="0.25">
      <c r="A14" s="23" t="s">
        <v>48</v>
      </c>
      <c r="B14" s="37" t="s">
        <v>42</v>
      </c>
      <c r="C14" s="44"/>
      <c r="D14" s="44"/>
      <c r="E14" s="44"/>
      <c r="F14" s="44"/>
      <c r="G14" s="44"/>
      <c r="H14" s="21">
        <f t="shared" si="0"/>
        <v>0</v>
      </c>
    </row>
    <row r="15" spans="1:8" ht="20.25" customHeight="1" x14ac:dyDescent="0.25">
      <c r="A15" s="23" t="s">
        <v>49</v>
      </c>
      <c r="B15" s="37" t="s">
        <v>42</v>
      </c>
      <c r="C15" s="44"/>
      <c r="D15" s="44"/>
      <c r="E15" s="44"/>
      <c r="F15" s="44"/>
      <c r="G15" s="44"/>
      <c r="H15" s="21">
        <f t="shared" si="0"/>
        <v>0</v>
      </c>
    </row>
    <row r="16" spans="1:8" ht="20.25" customHeight="1" x14ac:dyDescent="0.25">
      <c r="A16" s="23" t="s">
        <v>50</v>
      </c>
      <c r="B16" s="37" t="s">
        <v>42</v>
      </c>
      <c r="C16" s="44"/>
      <c r="D16" s="44"/>
      <c r="E16" s="44"/>
      <c r="F16" s="44"/>
      <c r="G16" s="44"/>
      <c r="H16" s="21">
        <f t="shared" si="0"/>
        <v>0</v>
      </c>
    </row>
    <row r="17" spans="1:8" ht="20.25" customHeight="1" x14ac:dyDescent="0.25">
      <c r="A17" s="23" t="s">
        <v>51</v>
      </c>
      <c r="B17" s="37" t="s">
        <v>42</v>
      </c>
      <c r="C17" s="44"/>
      <c r="D17" s="44"/>
      <c r="E17" s="44"/>
      <c r="F17" s="44"/>
      <c r="G17" s="44"/>
      <c r="H17" s="21">
        <f t="shared" si="0"/>
        <v>0</v>
      </c>
    </row>
    <row r="18" spans="1:8" ht="20.25" customHeight="1" x14ac:dyDescent="0.25">
      <c r="A18" s="23" t="s">
        <v>52</v>
      </c>
      <c r="B18" s="37" t="s">
        <v>42</v>
      </c>
      <c r="C18" s="44"/>
      <c r="D18" s="44"/>
      <c r="E18" s="44"/>
      <c r="F18" s="44"/>
      <c r="G18" s="44"/>
      <c r="H18" s="21">
        <f t="shared" si="0"/>
        <v>0</v>
      </c>
    </row>
    <row r="19" spans="1:8" ht="20.25" customHeight="1" x14ac:dyDescent="0.25">
      <c r="A19" s="23" t="s">
        <v>53</v>
      </c>
      <c r="B19" s="37" t="s">
        <v>42</v>
      </c>
      <c r="C19" s="44"/>
      <c r="D19" s="44"/>
      <c r="E19" s="44"/>
      <c r="F19" s="44"/>
      <c r="G19" s="44"/>
      <c r="H19" s="21">
        <f t="shared" si="0"/>
        <v>0</v>
      </c>
    </row>
    <row r="20" spans="1:8" ht="20.25" customHeight="1" x14ac:dyDescent="0.25">
      <c r="A20" s="23" t="str">
        <f>'Opt 2 Commodity Mix'!A20</f>
        <v>[Other]</v>
      </c>
      <c r="B20" s="24"/>
      <c r="C20" s="44"/>
      <c r="D20" s="44"/>
      <c r="E20" s="44"/>
      <c r="F20" s="44"/>
      <c r="G20" s="44"/>
      <c r="H20" s="21">
        <f t="shared" si="0"/>
        <v>0</v>
      </c>
    </row>
    <row r="21" spans="1:8" ht="20.25" customHeight="1" x14ac:dyDescent="0.25">
      <c r="A21" s="23" t="str">
        <f>'Opt 2 Commodity Mix'!A21</f>
        <v>[Other]</v>
      </c>
      <c r="B21" s="24"/>
      <c r="C21" s="44"/>
      <c r="D21" s="44"/>
      <c r="E21" s="44"/>
      <c r="F21" s="44"/>
      <c r="G21" s="44"/>
      <c r="H21" s="21">
        <f t="shared" si="0"/>
        <v>0</v>
      </c>
    </row>
    <row r="22" spans="1:8" ht="20.25" customHeight="1" x14ac:dyDescent="0.25">
      <c r="A22" s="23" t="str">
        <f>'Opt 2 Commodity Mix'!A22</f>
        <v>[Other]</v>
      </c>
      <c r="B22" s="24"/>
      <c r="C22" s="44"/>
      <c r="D22" s="44"/>
      <c r="E22" s="44"/>
      <c r="F22" s="44"/>
      <c r="G22" s="44"/>
      <c r="H22" s="21">
        <f t="shared" si="0"/>
        <v>0</v>
      </c>
    </row>
    <row r="23" spans="1:8" ht="20.25" customHeight="1" x14ac:dyDescent="0.25">
      <c r="A23" s="23" t="s">
        <v>55</v>
      </c>
      <c r="B23" s="33" t="s">
        <v>55</v>
      </c>
      <c r="C23" s="44"/>
      <c r="D23" s="44"/>
      <c r="E23" s="44"/>
      <c r="F23" s="44"/>
      <c r="G23" s="44"/>
      <c r="H23" s="21">
        <f t="shared" si="0"/>
        <v>0</v>
      </c>
    </row>
    <row r="24" spans="1:8" ht="18.75" customHeight="1" x14ac:dyDescent="0.25">
      <c r="A24" s="23" t="s">
        <v>56</v>
      </c>
      <c r="B24" s="24" t="s">
        <v>56</v>
      </c>
      <c r="C24" s="44"/>
      <c r="D24" s="44"/>
      <c r="E24" s="44"/>
      <c r="F24" s="44"/>
      <c r="G24" s="44"/>
      <c r="H24" s="21">
        <f t="shared" si="0"/>
        <v>0</v>
      </c>
    </row>
    <row r="25" spans="1:8" ht="21" customHeight="1" x14ac:dyDescent="0.25">
      <c r="A25" s="168" t="s">
        <v>57</v>
      </c>
      <c r="B25" s="169"/>
      <c r="C25" s="21">
        <f>SUM(C8:C23)</f>
        <v>0</v>
      </c>
      <c r="D25" s="21">
        <f>SUM(D8:D23)</f>
        <v>0</v>
      </c>
      <c r="E25" s="21">
        <f>SUM(E8:E23)</f>
        <v>0</v>
      </c>
      <c r="F25" s="21">
        <f>SUM(F8:F23)</f>
        <v>0</v>
      </c>
      <c r="G25" s="21">
        <f>SUM(G8:G23)</f>
        <v>0</v>
      </c>
      <c r="H25" s="21">
        <f t="shared" si="0"/>
        <v>0</v>
      </c>
    </row>
    <row r="26" spans="1:8" ht="18.75" customHeight="1" x14ac:dyDescent="0.25"/>
    <row r="27" spans="1:8" ht="13.5" customHeight="1" x14ac:dyDescent="0.25">
      <c r="A27" s="166" t="s">
        <v>58</v>
      </c>
      <c r="B27" s="166"/>
      <c r="C27" s="166"/>
      <c r="D27" s="166"/>
      <c r="E27" s="166"/>
      <c r="F27" s="166"/>
      <c r="G27" s="166"/>
      <c r="H27" s="166"/>
    </row>
    <row r="28" spans="1:8" ht="21" customHeight="1" x14ac:dyDescent="0.25">
      <c r="A28" s="22" t="s">
        <v>39</v>
      </c>
      <c r="B28" s="22" t="s">
        <v>40</v>
      </c>
      <c r="C28" s="20">
        <f>C5</f>
        <v>2019</v>
      </c>
      <c r="D28" s="20">
        <f>D5</f>
        <v>2020</v>
      </c>
      <c r="E28" s="20">
        <f>E5</f>
        <v>2021</v>
      </c>
      <c r="F28" s="20">
        <f>F5</f>
        <v>2022</v>
      </c>
      <c r="G28" s="20">
        <f>G5</f>
        <v>2023</v>
      </c>
      <c r="H28" s="20" t="s">
        <v>37</v>
      </c>
    </row>
    <row r="29" spans="1:8" ht="21" customHeight="1" x14ac:dyDescent="0.25">
      <c r="A29" s="23" t="s">
        <v>41</v>
      </c>
      <c r="B29" s="35" t="s">
        <v>42</v>
      </c>
      <c r="C29" s="120">
        <f t="shared" ref="C29:C45" si="1">IFERROR(C8/$C$6,0)</f>
        <v>0</v>
      </c>
      <c r="D29" s="120">
        <f t="shared" ref="D29:D45" si="2">IFERROR(D8/$D$6,0)</f>
        <v>0</v>
      </c>
      <c r="E29" s="120">
        <f t="shared" ref="E29:E45" si="3">IFERROR(E8/$E$6,0)</f>
        <v>0</v>
      </c>
      <c r="F29" s="120">
        <f t="shared" ref="F29:F45" si="4">IFERROR(F8/$F$6,0)</f>
        <v>0</v>
      </c>
      <c r="G29" s="120">
        <f t="shared" ref="G29:G45" si="5">IFERROR(G8/$G$6,0)</f>
        <v>0</v>
      </c>
      <c r="H29" s="120">
        <f t="shared" ref="H29:H45" si="6">IFERROR(H8/$H$6,0)</f>
        <v>0</v>
      </c>
    </row>
    <row r="30" spans="1:8" ht="21" customHeight="1" x14ac:dyDescent="0.25">
      <c r="A30" s="23" t="s">
        <v>43</v>
      </c>
      <c r="B30" s="35" t="s">
        <v>42</v>
      </c>
      <c r="C30" s="120">
        <f t="shared" si="1"/>
        <v>0</v>
      </c>
      <c r="D30" s="120">
        <f t="shared" si="2"/>
        <v>0</v>
      </c>
      <c r="E30" s="120">
        <f t="shared" si="3"/>
        <v>0</v>
      </c>
      <c r="F30" s="120">
        <f t="shared" si="4"/>
        <v>0</v>
      </c>
      <c r="G30" s="120">
        <f t="shared" si="5"/>
        <v>0</v>
      </c>
      <c r="H30" s="120">
        <f t="shared" si="6"/>
        <v>0</v>
      </c>
    </row>
    <row r="31" spans="1:8" ht="21" customHeight="1" x14ac:dyDescent="0.25">
      <c r="A31" s="23" t="s">
        <v>44</v>
      </c>
      <c r="B31" s="35" t="s">
        <v>42</v>
      </c>
      <c r="C31" s="120">
        <f t="shared" si="1"/>
        <v>0</v>
      </c>
      <c r="D31" s="120">
        <f t="shared" si="2"/>
        <v>0</v>
      </c>
      <c r="E31" s="120">
        <f t="shared" si="3"/>
        <v>0</v>
      </c>
      <c r="F31" s="120">
        <f t="shared" si="4"/>
        <v>0</v>
      </c>
      <c r="G31" s="120">
        <f t="shared" si="5"/>
        <v>0</v>
      </c>
      <c r="H31" s="120">
        <f t="shared" si="6"/>
        <v>0</v>
      </c>
    </row>
    <row r="32" spans="1:8" ht="21" customHeight="1" x14ac:dyDescent="0.25">
      <c r="A32" s="23" t="s">
        <v>45</v>
      </c>
      <c r="B32" s="35" t="s">
        <v>42</v>
      </c>
      <c r="C32" s="120">
        <f t="shared" si="1"/>
        <v>0</v>
      </c>
      <c r="D32" s="120">
        <f t="shared" si="2"/>
        <v>0</v>
      </c>
      <c r="E32" s="120">
        <f t="shared" si="3"/>
        <v>0</v>
      </c>
      <c r="F32" s="120">
        <f t="shared" si="4"/>
        <v>0</v>
      </c>
      <c r="G32" s="120">
        <f t="shared" si="5"/>
        <v>0</v>
      </c>
      <c r="H32" s="120">
        <f t="shared" si="6"/>
        <v>0</v>
      </c>
    </row>
    <row r="33" spans="1:8" ht="21" customHeight="1" x14ac:dyDescent="0.25">
      <c r="A33" s="23" t="s">
        <v>46</v>
      </c>
      <c r="B33" s="35" t="s">
        <v>42</v>
      </c>
      <c r="C33" s="120">
        <f t="shared" si="1"/>
        <v>0</v>
      </c>
      <c r="D33" s="120">
        <f t="shared" si="2"/>
        <v>0</v>
      </c>
      <c r="E33" s="120">
        <f t="shared" si="3"/>
        <v>0</v>
      </c>
      <c r="F33" s="120">
        <f t="shared" si="4"/>
        <v>0</v>
      </c>
      <c r="G33" s="120">
        <f t="shared" si="5"/>
        <v>0</v>
      </c>
      <c r="H33" s="120">
        <f t="shared" si="6"/>
        <v>0</v>
      </c>
    </row>
    <row r="34" spans="1:8" ht="21" customHeight="1" x14ac:dyDescent="0.25">
      <c r="A34" s="23" t="s">
        <v>47</v>
      </c>
      <c r="B34" s="35" t="s">
        <v>42</v>
      </c>
      <c r="C34" s="120">
        <f t="shared" si="1"/>
        <v>0</v>
      </c>
      <c r="D34" s="120">
        <f t="shared" si="2"/>
        <v>0</v>
      </c>
      <c r="E34" s="120">
        <f t="shared" si="3"/>
        <v>0</v>
      </c>
      <c r="F34" s="120">
        <f t="shared" si="4"/>
        <v>0</v>
      </c>
      <c r="G34" s="120">
        <f t="shared" si="5"/>
        <v>0</v>
      </c>
      <c r="H34" s="120">
        <f t="shared" si="6"/>
        <v>0</v>
      </c>
    </row>
    <row r="35" spans="1:8" ht="21" customHeight="1" x14ac:dyDescent="0.25">
      <c r="A35" s="23" t="s">
        <v>48</v>
      </c>
      <c r="B35" s="35" t="s">
        <v>42</v>
      </c>
      <c r="C35" s="120">
        <f t="shared" si="1"/>
        <v>0</v>
      </c>
      <c r="D35" s="120">
        <f t="shared" si="2"/>
        <v>0</v>
      </c>
      <c r="E35" s="120">
        <f t="shared" si="3"/>
        <v>0</v>
      </c>
      <c r="F35" s="120">
        <f t="shared" si="4"/>
        <v>0</v>
      </c>
      <c r="G35" s="120">
        <f t="shared" si="5"/>
        <v>0</v>
      </c>
      <c r="H35" s="120">
        <f t="shared" si="6"/>
        <v>0</v>
      </c>
    </row>
    <row r="36" spans="1:8" ht="21" customHeight="1" x14ac:dyDescent="0.25">
      <c r="A36" s="23" t="s">
        <v>49</v>
      </c>
      <c r="B36" s="35" t="s">
        <v>42</v>
      </c>
      <c r="C36" s="120">
        <f t="shared" si="1"/>
        <v>0</v>
      </c>
      <c r="D36" s="120">
        <f t="shared" si="2"/>
        <v>0</v>
      </c>
      <c r="E36" s="120">
        <f t="shared" si="3"/>
        <v>0</v>
      </c>
      <c r="F36" s="120">
        <f t="shared" si="4"/>
        <v>0</v>
      </c>
      <c r="G36" s="120">
        <f t="shared" si="5"/>
        <v>0</v>
      </c>
      <c r="H36" s="120">
        <f t="shared" si="6"/>
        <v>0</v>
      </c>
    </row>
    <row r="37" spans="1:8" ht="21" customHeight="1" x14ac:dyDescent="0.25">
      <c r="A37" s="23" t="s">
        <v>50</v>
      </c>
      <c r="B37" s="35" t="s">
        <v>42</v>
      </c>
      <c r="C37" s="120">
        <f t="shared" si="1"/>
        <v>0</v>
      </c>
      <c r="D37" s="120">
        <f t="shared" si="2"/>
        <v>0</v>
      </c>
      <c r="E37" s="120">
        <f t="shared" si="3"/>
        <v>0</v>
      </c>
      <c r="F37" s="120">
        <f t="shared" si="4"/>
        <v>0</v>
      </c>
      <c r="G37" s="120">
        <f t="shared" si="5"/>
        <v>0</v>
      </c>
      <c r="H37" s="120">
        <f t="shared" si="6"/>
        <v>0</v>
      </c>
    </row>
    <row r="38" spans="1:8" ht="21" customHeight="1" x14ac:dyDescent="0.25">
      <c r="A38" s="23" t="s">
        <v>51</v>
      </c>
      <c r="B38" s="35" t="s">
        <v>42</v>
      </c>
      <c r="C38" s="120">
        <f t="shared" si="1"/>
        <v>0</v>
      </c>
      <c r="D38" s="120">
        <f t="shared" si="2"/>
        <v>0</v>
      </c>
      <c r="E38" s="120">
        <f t="shared" si="3"/>
        <v>0</v>
      </c>
      <c r="F38" s="120">
        <f t="shared" si="4"/>
        <v>0</v>
      </c>
      <c r="G38" s="120">
        <f t="shared" si="5"/>
        <v>0</v>
      </c>
      <c r="H38" s="120">
        <f t="shared" si="6"/>
        <v>0</v>
      </c>
    </row>
    <row r="39" spans="1:8" ht="21" customHeight="1" x14ac:dyDescent="0.25">
      <c r="A39" s="23" t="s">
        <v>52</v>
      </c>
      <c r="B39" s="35" t="s">
        <v>42</v>
      </c>
      <c r="C39" s="120">
        <f t="shared" si="1"/>
        <v>0</v>
      </c>
      <c r="D39" s="120">
        <f t="shared" si="2"/>
        <v>0</v>
      </c>
      <c r="E39" s="120">
        <f t="shared" si="3"/>
        <v>0</v>
      </c>
      <c r="F39" s="120">
        <f t="shared" si="4"/>
        <v>0</v>
      </c>
      <c r="G39" s="120">
        <f t="shared" si="5"/>
        <v>0</v>
      </c>
      <c r="H39" s="120">
        <f t="shared" si="6"/>
        <v>0</v>
      </c>
    </row>
    <row r="40" spans="1:8" ht="21" customHeight="1" x14ac:dyDescent="0.25">
      <c r="A40" s="23" t="s">
        <v>53</v>
      </c>
      <c r="B40" s="35" t="s">
        <v>42</v>
      </c>
      <c r="C40" s="120">
        <f t="shared" si="1"/>
        <v>0</v>
      </c>
      <c r="D40" s="120">
        <f t="shared" si="2"/>
        <v>0</v>
      </c>
      <c r="E40" s="120">
        <f t="shared" si="3"/>
        <v>0</v>
      </c>
      <c r="F40" s="120">
        <f t="shared" si="4"/>
        <v>0</v>
      </c>
      <c r="G40" s="120">
        <f t="shared" si="5"/>
        <v>0</v>
      </c>
      <c r="H40" s="120">
        <f t="shared" si="6"/>
        <v>0</v>
      </c>
    </row>
    <row r="41" spans="1:8" ht="21" customHeight="1" x14ac:dyDescent="0.25">
      <c r="A41" s="23" t="str">
        <f>'Opt 2 Commodity Mix'!A20</f>
        <v>[Other]</v>
      </c>
      <c r="B41" s="36"/>
      <c r="C41" s="120">
        <f t="shared" si="1"/>
        <v>0</v>
      </c>
      <c r="D41" s="120">
        <f t="shared" si="2"/>
        <v>0</v>
      </c>
      <c r="E41" s="120">
        <f t="shared" si="3"/>
        <v>0</v>
      </c>
      <c r="F41" s="120">
        <f t="shared" si="4"/>
        <v>0</v>
      </c>
      <c r="G41" s="120">
        <f t="shared" si="5"/>
        <v>0</v>
      </c>
      <c r="H41" s="120">
        <f t="shared" si="6"/>
        <v>0</v>
      </c>
    </row>
    <row r="42" spans="1:8" ht="21" customHeight="1" x14ac:dyDescent="0.25">
      <c r="A42" s="23" t="str">
        <f>'Opt 2 Commodity Mix'!A21</f>
        <v>[Other]</v>
      </c>
      <c r="B42" s="36"/>
      <c r="C42" s="120">
        <f t="shared" si="1"/>
        <v>0</v>
      </c>
      <c r="D42" s="120">
        <f t="shared" si="2"/>
        <v>0</v>
      </c>
      <c r="E42" s="120">
        <f t="shared" si="3"/>
        <v>0</v>
      </c>
      <c r="F42" s="120">
        <f t="shared" si="4"/>
        <v>0</v>
      </c>
      <c r="G42" s="120">
        <f t="shared" si="5"/>
        <v>0</v>
      </c>
      <c r="H42" s="120">
        <f t="shared" si="6"/>
        <v>0</v>
      </c>
    </row>
    <row r="43" spans="1:8" ht="21" customHeight="1" x14ac:dyDescent="0.25">
      <c r="A43" s="23" t="str">
        <f>'Opt 2 Commodity Mix'!A22</f>
        <v>[Other]</v>
      </c>
      <c r="B43" s="36"/>
      <c r="C43" s="120">
        <f t="shared" si="1"/>
        <v>0</v>
      </c>
      <c r="D43" s="120">
        <f t="shared" si="2"/>
        <v>0</v>
      </c>
      <c r="E43" s="120">
        <f t="shared" si="3"/>
        <v>0</v>
      </c>
      <c r="F43" s="120">
        <f t="shared" si="4"/>
        <v>0</v>
      </c>
      <c r="G43" s="120">
        <f t="shared" si="5"/>
        <v>0</v>
      </c>
      <c r="H43" s="120">
        <f t="shared" si="6"/>
        <v>0</v>
      </c>
    </row>
    <row r="44" spans="1:8" ht="21" customHeight="1" x14ac:dyDescent="0.25">
      <c r="A44" s="23" t="s">
        <v>55</v>
      </c>
      <c r="B44" s="33" t="s">
        <v>55</v>
      </c>
      <c r="C44" s="120">
        <f t="shared" si="1"/>
        <v>0</v>
      </c>
      <c r="D44" s="120">
        <f t="shared" si="2"/>
        <v>0</v>
      </c>
      <c r="E44" s="120">
        <f t="shared" si="3"/>
        <v>0</v>
      </c>
      <c r="F44" s="120">
        <f t="shared" si="4"/>
        <v>0</v>
      </c>
      <c r="G44" s="120">
        <f t="shared" si="5"/>
        <v>0</v>
      </c>
      <c r="H44" s="120">
        <f t="shared" si="6"/>
        <v>0</v>
      </c>
    </row>
    <row r="45" spans="1:8" ht="30.75" customHeight="1" x14ac:dyDescent="0.25">
      <c r="A45" s="23" t="s">
        <v>59</v>
      </c>
      <c r="B45" s="24" t="s">
        <v>56</v>
      </c>
      <c r="C45" s="120">
        <f t="shared" si="1"/>
        <v>0</v>
      </c>
      <c r="D45" s="120">
        <f t="shared" si="2"/>
        <v>0</v>
      </c>
      <c r="E45" s="120">
        <f t="shared" si="3"/>
        <v>0</v>
      </c>
      <c r="F45" s="120">
        <f t="shared" si="4"/>
        <v>0</v>
      </c>
      <c r="G45" s="120">
        <f t="shared" si="5"/>
        <v>0</v>
      </c>
      <c r="H45" s="120">
        <f t="shared" si="6"/>
        <v>0</v>
      </c>
    </row>
    <row r="46" spans="1:8" x14ac:dyDescent="0.25">
      <c r="A46" s="30"/>
      <c r="B46" s="39"/>
      <c r="C46" s="121"/>
      <c r="D46" s="121"/>
      <c r="E46" s="121"/>
      <c r="F46" s="121"/>
      <c r="G46" s="121"/>
    </row>
    <row r="47" spans="1:8" x14ac:dyDescent="0.25">
      <c r="A47" s="30"/>
      <c r="B47" s="43" t="s">
        <v>60</v>
      </c>
      <c r="C47" s="126">
        <f t="shared" ref="C47:H47" si="7">SUM(C29:C45)</f>
        <v>0</v>
      </c>
      <c r="D47" s="126">
        <f t="shared" si="7"/>
        <v>0</v>
      </c>
      <c r="E47" s="126">
        <f t="shared" si="7"/>
        <v>0</v>
      </c>
      <c r="F47" s="126">
        <f t="shared" si="7"/>
        <v>0</v>
      </c>
      <c r="G47" s="126">
        <f t="shared" si="7"/>
        <v>0</v>
      </c>
      <c r="H47" s="126">
        <f t="shared" si="7"/>
        <v>0</v>
      </c>
    </row>
    <row r="48" spans="1:8" x14ac:dyDescent="0.25">
      <c r="A48" s="30"/>
      <c r="B48" s="39"/>
      <c r="C48" s="123"/>
      <c r="D48" s="123"/>
      <c r="E48" s="123"/>
      <c r="F48" s="123"/>
      <c r="G48" s="121"/>
    </row>
    <row r="49" spans="1:8" x14ac:dyDescent="0.25">
      <c r="A49" s="30"/>
      <c r="B49" s="124" t="s">
        <v>42</v>
      </c>
      <c r="C49" s="120">
        <f>SUMIFS(C$29:C$45,$B$29:$B$45,$B$49)</f>
        <v>0</v>
      </c>
      <c r="D49" s="120">
        <f>SUMIFS(D$29:D$45,$B$29:$B$45,$B49)</f>
        <v>0</v>
      </c>
      <c r="E49" s="120">
        <f>SUMIFS(E$29:E$45,$B$29:$B$45,$B49)</f>
        <v>0</v>
      </c>
      <c r="F49" s="120">
        <f>SUMIFS(F$29:F$45,$B$29:$B$45,$B49)</f>
        <v>0</v>
      </c>
      <c r="G49" s="120">
        <f>SUMIFS(G$29:G$45,$B$29:$B$45,$B49)</f>
        <v>0</v>
      </c>
      <c r="H49" s="120">
        <f>SUMIFS(H$29:H$45,$B$29:$B$45,$B49)</f>
        <v>0</v>
      </c>
    </row>
    <row r="50" spans="1:8" x14ac:dyDescent="0.25">
      <c r="A50" s="30"/>
      <c r="B50" s="33" t="s">
        <v>55</v>
      </c>
      <c r="C50" s="120">
        <f t="shared" ref="C50:H50" si="8">SUMIFS(C$29:C$45,$B$29:$B$45,$B$50)</f>
        <v>0</v>
      </c>
      <c r="D50" s="120">
        <f t="shared" si="8"/>
        <v>0</v>
      </c>
      <c r="E50" s="120">
        <f t="shared" si="8"/>
        <v>0</v>
      </c>
      <c r="F50" s="120">
        <f t="shared" si="8"/>
        <v>0</v>
      </c>
      <c r="G50" s="120">
        <f t="shared" si="8"/>
        <v>0</v>
      </c>
      <c r="H50" s="120">
        <f t="shared" si="8"/>
        <v>0</v>
      </c>
    </row>
    <row r="51" spans="1:8" x14ac:dyDescent="0.25">
      <c r="A51" s="30"/>
      <c r="B51" s="125" t="s">
        <v>56</v>
      </c>
      <c r="C51" s="120">
        <f t="shared" ref="C51:H51" si="9">C45</f>
        <v>0</v>
      </c>
      <c r="D51" s="120">
        <f t="shared" si="9"/>
        <v>0</v>
      </c>
      <c r="E51" s="120">
        <f t="shared" si="9"/>
        <v>0</v>
      </c>
      <c r="F51" s="120">
        <f t="shared" si="9"/>
        <v>0</v>
      </c>
      <c r="G51" s="120">
        <f t="shared" si="9"/>
        <v>0</v>
      </c>
      <c r="H51" s="120">
        <f t="shared" si="9"/>
        <v>0</v>
      </c>
    </row>
  </sheetData>
  <mergeCells count="7">
    <mergeCell ref="A27:H27"/>
    <mergeCell ref="A2:H2"/>
    <mergeCell ref="A4:H4"/>
    <mergeCell ref="A5:B5"/>
    <mergeCell ref="A6:B6"/>
    <mergeCell ref="C7:H7"/>
    <mergeCell ref="A25:B25"/>
  </mergeCells>
  <dataValidations count="1">
    <dataValidation type="list" allowBlank="1" showInputMessage="1" showErrorMessage="1" sqref="B8:B19 B23 B29:B44" xr:uid="{8BCEF637-5BFD-42DA-9B0B-D32B3CBA7943}">
      <formula1>"Residue, Recyclable"</formula1>
    </dataValidation>
  </dataValidations>
  <pageMargins left="0.7" right="0.7" top="0.75" bottom="0.75" header="0.3" footer="0.3"/>
  <pageSetup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913DE1-D0C2-40DE-8E8B-3442657DDC4A}">
  <dimension ref="A1:J28"/>
  <sheetViews>
    <sheetView showGridLines="0" workbookViewId="0">
      <selection activeCell="A17" sqref="A17"/>
    </sheetView>
  </sheetViews>
  <sheetFormatPr defaultRowHeight="15" x14ac:dyDescent="0.25"/>
  <cols>
    <col min="1" max="1" width="14.7109375" customWidth="1"/>
    <col min="2" max="2" width="13.85546875" customWidth="1"/>
    <col min="3" max="3" width="16.85546875" customWidth="1"/>
    <col min="4" max="4" width="18" customWidth="1"/>
    <col min="5" max="5" width="17.28515625" customWidth="1"/>
    <col min="6" max="6" width="15.7109375" customWidth="1"/>
    <col min="7" max="7" width="14.140625" customWidth="1"/>
    <col min="8" max="8" width="13.7109375" customWidth="1"/>
    <col min="9" max="9" width="14.7109375" customWidth="1"/>
    <col min="10" max="10" width="14.5703125" customWidth="1"/>
    <col min="11" max="11" width="9.140625" bestFit="1" customWidth="1"/>
  </cols>
  <sheetData>
    <row r="1" spans="1:10" x14ac:dyDescent="0.25">
      <c r="A1" s="42"/>
      <c r="B1" s="42"/>
      <c r="C1" s="42"/>
      <c r="D1" s="42"/>
      <c r="E1" s="42"/>
      <c r="F1" s="42"/>
      <c r="G1" s="42"/>
      <c r="H1" s="42"/>
      <c r="I1" s="42"/>
      <c r="J1" s="42"/>
    </row>
    <row r="2" spans="1:10" x14ac:dyDescent="0.25">
      <c r="A2" s="42"/>
      <c r="B2" s="42"/>
      <c r="C2" s="42"/>
      <c r="D2" s="42"/>
      <c r="E2" s="42"/>
      <c r="F2" s="42"/>
      <c r="G2" s="42"/>
      <c r="H2" s="42"/>
      <c r="I2" s="42"/>
      <c r="J2" s="42"/>
    </row>
    <row r="3" spans="1:10" ht="60" customHeight="1" x14ac:dyDescent="0.25">
      <c r="A3" s="42"/>
      <c r="B3" s="42"/>
      <c r="C3" s="42"/>
      <c r="D3" s="42"/>
      <c r="E3" s="42"/>
      <c r="F3" s="42"/>
      <c r="G3" s="42"/>
      <c r="H3" s="42"/>
      <c r="I3" s="42"/>
      <c r="J3" s="42"/>
    </row>
    <row r="4" spans="1:10" ht="45" x14ac:dyDescent="0.25">
      <c r="A4" s="22" t="s">
        <v>63</v>
      </c>
      <c r="B4" s="22" t="s">
        <v>40</v>
      </c>
      <c r="C4" s="22" t="s">
        <v>64</v>
      </c>
      <c r="D4" s="22" t="s">
        <v>65</v>
      </c>
      <c r="E4" s="25" t="s">
        <v>66</v>
      </c>
      <c r="F4" s="22" t="s">
        <v>67</v>
      </c>
      <c r="G4" s="22" t="s">
        <v>68</v>
      </c>
      <c r="H4" s="22" t="s">
        <v>69</v>
      </c>
      <c r="I4" s="22" t="s">
        <v>70</v>
      </c>
      <c r="J4" s="22" t="s">
        <v>71</v>
      </c>
    </row>
    <row r="5" spans="1:10" x14ac:dyDescent="0.25">
      <c r="A5" s="23" t="s">
        <v>41</v>
      </c>
      <c r="B5" s="37" t="s">
        <v>42</v>
      </c>
      <c r="C5" s="82">
        <f>'Opt 2 Commodity Mix'!H29</f>
        <v>0</v>
      </c>
      <c r="D5" s="82">
        <f>'Opt 2 Residue'!H29</f>
        <v>0</v>
      </c>
      <c r="E5" s="83">
        <f t="shared" ref="E5:E21" si="0">$C$25*C5</f>
        <v>0</v>
      </c>
      <c r="F5" s="84">
        <f t="shared" ref="F5:F21" si="1">($C$27+$C$28)*D5</f>
        <v>0</v>
      </c>
      <c r="G5" s="84">
        <f t="shared" ref="G5:G21" si="2">E5+F5</f>
        <v>0</v>
      </c>
      <c r="H5" s="86">
        <f t="shared" ref="H5:H19" si="3">IFERROR((E5/(F5+E5)),0)</f>
        <v>0</v>
      </c>
      <c r="I5" s="87"/>
      <c r="J5" s="88">
        <f t="shared" ref="J5:J19" si="4">H5-I5</f>
        <v>0</v>
      </c>
    </row>
    <row r="6" spans="1:10" x14ac:dyDescent="0.25">
      <c r="A6" s="23" t="s">
        <v>43</v>
      </c>
      <c r="B6" s="37" t="s">
        <v>42</v>
      </c>
      <c r="C6" s="82">
        <f>'Opt 2 Commodity Mix'!H30</f>
        <v>0</v>
      </c>
      <c r="D6" s="82">
        <f>'Opt 2 Residue'!H30</f>
        <v>0</v>
      </c>
      <c r="E6" s="83">
        <f t="shared" si="0"/>
        <v>0</v>
      </c>
      <c r="F6" s="84">
        <f t="shared" si="1"/>
        <v>0</v>
      </c>
      <c r="G6" s="84">
        <f t="shared" si="2"/>
        <v>0</v>
      </c>
      <c r="H6" s="86">
        <f t="shared" si="3"/>
        <v>0</v>
      </c>
      <c r="I6" s="87"/>
      <c r="J6" s="88">
        <f t="shared" si="4"/>
        <v>0</v>
      </c>
    </row>
    <row r="7" spans="1:10" x14ac:dyDescent="0.25">
      <c r="A7" s="23" t="s">
        <v>44</v>
      </c>
      <c r="B7" s="37" t="s">
        <v>42</v>
      </c>
      <c r="C7" s="82">
        <f>'Opt 2 Commodity Mix'!H31</f>
        <v>0</v>
      </c>
      <c r="D7" s="82">
        <f>'Opt 2 Residue'!H31</f>
        <v>0</v>
      </c>
      <c r="E7" s="83">
        <f t="shared" si="0"/>
        <v>0</v>
      </c>
      <c r="F7" s="84">
        <f t="shared" si="1"/>
        <v>0</v>
      </c>
      <c r="G7" s="84">
        <f t="shared" si="2"/>
        <v>0</v>
      </c>
      <c r="H7" s="86">
        <f t="shared" si="3"/>
        <v>0</v>
      </c>
      <c r="I7" s="87"/>
      <c r="J7" s="88">
        <f t="shared" si="4"/>
        <v>0</v>
      </c>
    </row>
    <row r="8" spans="1:10" x14ac:dyDescent="0.25">
      <c r="A8" s="23" t="s">
        <v>45</v>
      </c>
      <c r="B8" s="37" t="s">
        <v>42</v>
      </c>
      <c r="C8" s="82">
        <f>'Opt 2 Commodity Mix'!H32</f>
        <v>0</v>
      </c>
      <c r="D8" s="82">
        <f>'Opt 2 Residue'!H32</f>
        <v>0</v>
      </c>
      <c r="E8" s="83">
        <f t="shared" si="0"/>
        <v>0</v>
      </c>
      <c r="F8" s="84">
        <f t="shared" si="1"/>
        <v>0</v>
      </c>
      <c r="G8" s="84">
        <f t="shared" si="2"/>
        <v>0</v>
      </c>
      <c r="H8" s="86">
        <f t="shared" si="3"/>
        <v>0</v>
      </c>
      <c r="I8" s="87"/>
      <c r="J8" s="88">
        <f t="shared" si="4"/>
        <v>0</v>
      </c>
    </row>
    <row r="9" spans="1:10" x14ac:dyDescent="0.25">
      <c r="A9" s="23" t="s">
        <v>46</v>
      </c>
      <c r="B9" s="37" t="s">
        <v>42</v>
      </c>
      <c r="C9" s="82">
        <f>'Opt 2 Commodity Mix'!H33</f>
        <v>0</v>
      </c>
      <c r="D9" s="82">
        <f>'Opt 2 Residue'!H33</f>
        <v>0</v>
      </c>
      <c r="E9" s="83">
        <f t="shared" si="0"/>
        <v>0</v>
      </c>
      <c r="F9" s="84">
        <f t="shared" si="1"/>
        <v>0</v>
      </c>
      <c r="G9" s="84">
        <f t="shared" si="2"/>
        <v>0</v>
      </c>
      <c r="H9" s="86">
        <f t="shared" si="3"/>
        <v>0</v>
      </c>
      <c r="I9" s="87"/>
      <c r="J9" s="88">
        <f t="shared" si="4"/>
        <v>0</v>
      </c>
    </row>
    <row r="10" spans="1:10" x14ac:dyDescent="0.25">
      <c r="A10" s="23" t="s">
        <v>47</v>
      </c>
      <c r="B10" s="37" t="s">
        <v>42</v>
      </c>
      <c r="C10" s="82">
        <f>'Opt 2 Commodity Mix'!H34</f>
        <v>0</v>
      </c>
      <c r="D10" s="82">
        <f>'Opt 2 Residue'!H34</f>
        <v>0</v>
      </c>
      <c r="E10" s="83">
        <f t="shared" si="0"/>
        <v>0</v>
      </c>
      <c r="F10" s="84">
        <f t="shared" si="1"/>
        <v>0</v>
      </c>
      <c r="G10" s="84">
        <f t="shared" si="2"/>
        <v>0</v>
      </c>
      <c r="H10" s="86">
        <f t="shared" si="3"/>
        <v>0</v>
      </c>
      <c r="I10" s="87"/>
      <c r="J10" s="88">
        <f t="shared" si="4"/>
        <v>0</v>
      </c>
    </row>
    <row r="11" spans="1:10" x14ac:dyDescent="0.25">
      <c r="A11" s="23" t="s">
        <v>48</v>
      </c>
      <c r="B11" s="37" t="s">
        <v>42</v>
      </c>
      <c r="C11" s="82">
        <f>'Opt 2 Commodity Mix'!H35</f>
        <v>0</v>
      </c>
      <c r="D11" s="82">
        <f>'Opt 2 Residue'!H35</f>
        <v>0</v>
      </c>
      <c r="E11" s="83">
        <f t="shared" si="0"/>
        <v>0</v>
      </c>
      <c r="F11" s="84">
        <f t="shared" si="1"/>
        <v>0</v>
      </c>
      <c r="G11" s="84">
        <f t="shared" si="2"/>
        <v>0</v>
      </c>
      <c r="H11" s="86">
        <f t="shared" si="3"/>
        <v>0</v>
      </c>
      <c r="I11" s="87"/>
      <c r="J11" s="88">
        <f t="shared" si="4"/>
        <v>0</v>
      </c>
    </row>
    <row r="12" spans="1:10" x14ac:dyDescent="0.25">
      <c r="A12" s="23" t="s">
        <v>49</v>
      </c>
      <c r="B12" s="37" t="s">
        <v>42</v>
      </c>
      <c r="C12" s="82">
        <f>'Opt 2 Commodity Mix'!H36</f>
        <v>0</v>
      </c>
      <c r="D12" s="82">
        <f>'Opt 2 Residue'!H36</f>
        <v>0</v>
      </c>
      <c r="E12" s="83">
        <f t="shared" si="0"/>
        <v>0</v>
      </c>
      <c r="F12" s="84">
        <f t="shared" si="1"/>
        <v>0</v>
      </c>
      <c r="G12" s="84">
        <f t="shared" si="2"/>
        <v>0</v>
      </c>
      <c r="H12" s="86">
        <f t="shared" si="3"/>
        <v>0</v>
      </c>
      <c r="I12" s="87"/>
      <c r="J12" s="88">
        <f t="shared" si="4"/>
        <v>0</v>
      </c>
    </row>
    <row r="13" spans="1:10" x14ac:dyDescent="0.25">
      <c r="A13" s="23" t="s">
        <v>50</v>
      </c>
      <c r="B13" s="37" t="s">
        <v>42</v>
      </c>
      <c r="C13" s="82">
        <f>'Opt 2 Commodity Mix'!H37</f>
        <v>0</v>
      </c>
      <c r="D13" s="82">
        <f>'Opt 2 Residue'!H37</f>
        <v>0</v>
      </c>
      <c r="E13" s="83">
        <f t="shared" si="0"/>
        <v>0</v>
      </c>
      <c r="F13" s="84">
        <f t="shared" si="1"/>
        <v>0</v>
      </c>
      <c r="G13" s="84">
        <f t="shared" si="2"/>
        <v>0</v>
      </c>
      <c r="H13" s="86">
        <f t="shared" si="3"/>
        <v>0</v>
      </c>
      <c r="I13" s="87"/>
      <c r="J13" s="88">
        <f t="shared" si="4"/>
        <v>0</v>
      </c>
    </row>
    <row r="14" spans="1:10" x14ac:dyDescent="0.25">
      <c r="A14" s="23" t="s">
        <v>51</v>
      </c>
      <c r="B14" s="37" t="s">
        <v>42</v>
      </c>
      <c r="C14" s="82">
        <f>'Opt 2 Commodity Mix'!H38</f>
        <v>0</v>
      </c>
      <c r="D14" s="82">
        <f>'Opt 2 Residue'!H38</f>
        <v>0</v>
      </c>
      <c r="E14" s="83">
        <f t="shared" si="0"/>
        <v>0</v>
      </c>
      <c r="F14" s="84">
        <f t="shared" si="1"/>
        <v>0</v>
      </c>
      <c r="G14" s="84">
        <f t="shared" si="2"/>
        <v>0</v>
      </c>
      <c r="H14" s="86">
        <f t="shared" si="3"/>
        <v>0</v>
      </c>
      <c r="I14" s="87"/>
      <c r="J14" s="88">
        <f t="shared" si="4"/>
        <v>0</v>
      </c>
    </row>
    <row r="15" spans="1:10" x14ac:dyDescent="0.25">
      <c r="A15" s="23" t="s">
        <v>52</v>
      </c>
      <c r="B15" s="37" t="s">
        <v>42</v>
      </c>
      <c r="C15" s="82">
        <f>'Opt 2 Commodity Mix'!H39</f>
        <v>0</v>
      </c>
      <c r="D15" s="82">
        <f>'Opt 2 Residue'!H39</f>
        <v>0</v>
      </c>
      <c r="E15" s="83">
        <f t="shared" si="0"/>
        <v>0</v>
      </c>
      <c r="F15" s="84">
        <f t="shared" si="1"/>
        <v>0</v>
      </c>
      <c r="G15" s="84">
        <f t="shared" si="2"/>
        <v>0</v>
      </c>
      <c r="H15" s="86">
        <f t="shared" si="3"/>
        <v>0</v>
      </c>
      <c r="I15" s="87"/>
      <c r="J15" s="88">
        <f t="shared" si="4"/>
        <v>0</v>
      </c>
    </row>
    <row r="16" spans="1:10" x14ac:dyDescent="0.25">
      <c r="A16" s="23" t="s">
        <v>53</v>
      </c>
      <c r="B16" s="37" t="s">
        <v>42</v>
      </c>
      <c r="C16" s="82">
        <f>'Opt 2 Commodity Mix'!H40</f>
        <v>0</v>
      </c>
      <c r="D16" s="82">
        <f>'Opt 2 Residue'!H40</f>
        <v>0</v>
      </c>
      <c r="E16" s="83">
        <f t="shared" si="0"/>
        <v>0</v>
      </c>
      <c r="F16" s="84">
        <f t="shared" si="1"/>
        <v>0</v>
      </c>
      <c r="G16" s="84">
        <f t="shared" si="2"/>
        <v>0</v>
      </c>
      <c r="H16" s="86">
        <f t="shared" si="3"/>
        <v>0</v>
      </c>
      <c r="I16" s="87"/>
      <c r="J16" s="88">
        <f t="shared" si="4"/>
        <v>0</v>
      </c>
    </row>
    <row r="17" spans="1:10" x14ac:dyDescent="0.25">
      <c r="A17" s="23" t="str">
        <f>'Opt 2 Commodity Mix'!A20</f>
        <v>[Other]</v>
      </c>
      <c r="B17" s="24"/>
      <c r="C17" s="82">
        <f>'Opt 2 Commodity Mix'!H41</f>
        <v>0</v>
      </c>
      <c r="D17" s="82">
        <f>'Opt 2 Residue'!H41</f>
        <v>0</v>
      </c>
      <c r="E17" s="83">
        <f t="shared" si="0"/>
        <v>0</v>
      </c>
      <c r="F17" s="84">
        <f t="shared" si="1"/>
        <v>0</v>
      </c>
      <c r="G17" s="84">
        <f t="shared" si="2"/>
        <v>0</v>
      </c>
      <c r="H17" s="86">
        <f t="shared" si="3"/>
        <v>0</v>
      </c>
      <c r="I17" s="87"/>
      <c r="J17" s="88">
        <f t="shared" si="4"/>
        <v>0</v>
      </c>
    </row>
    <row r="18" spans="1:10" x14ac:dyDescent="0.25">
      <c r="A18" s="23" t="str">
        <f>'Opt 2 Commodity Mix'!A21</f>
        <v>[Other]</v>
      </c>
      <c r="B18" s="24"/>
      <c r="C18" s="82">
        <f>'Opt 2 Commodity Mix'!H42</f>
        <v>0</v>
      </c>
      <c r="D18" s="82">
        <f>'Opt 2 Residue'!H42</f>
        <v>0</v>
      </c>
      <c r="E18" s="83">
        <f t="shared" si="0"/>
        <v>0</v>
      </c>
      <c r="F18" s="84">
        <f t="shared" si="1"/>
        <v>0</v>
      </c>
      <c r="G18" s="84">
        <f t="shared" si="2"/>
        <v>0</v>
      </c>
      <c r="H18" s="86">
        <f t="shared" si="3"/>
        <v>0</v>
      </c>
      <c r="I18" s="87"/>
      <c r="J18" s="88">
        <f t="shared" si="4"/>
        <v>0</v>
      </c>
    </row>
    <row r="19" spans="1:10" x14ac:dyDescent="0.25">
      <c r="A19" s="23" t="str">
        <f>'Opt 2 Commodity Mix'!A22</f>
        <v>[Other]</v>
      </c>
      <c r="B19" s="24"/>
      <c r="C19" s="82">
        <f>'Opt 2 Commodity Mix'!H43</f>
        <v>0</v>
      </c>
      <c r="D19" s="82">
        <f>'Opt 2 Residue'!H43</f>
        <v>0</v>
      </c>
      <c r="E19" s="83">
        <f t="shared" si="0"/>
        <v>0</v>
      </c>
      <c r="F19" s="84">
        <f t="shared" si="1"/>
        <v>0</v>
      </c>
      <c r="G19" s="84">
        <f t="shared" si="2"/>
        <v>0</v>
      </c>
      <c r="H19" s="86">
        <f t="shared" si="3"/>
        <v>0</v>
      </c>
      <c r="I19" s="87"/>
      <c r="J19" s="88">
        <f t="shared" si="4"/>
        <v>0</v>
      </c>
    </row>
    <row r="20" spans="1:10" ht="16.5" customHeight="1" x14ac:dyDescent="0.25">
      <c r="A20" s="23" t="s">
        <v>55</v>
      </c>
      <c r="B20" s="33" t="s">
        <v>55</v>
      </c>
      <c r="C20" s="82">
        <f>'Opt 2 Commodity Mix'!H44</f>
        <v>0</v>
      </c>
      <c r="D20" s="82">
        <f>'Opt 2 Residue'!H44</f>
        <v>0</v>
      </c>
      <c r="E20" s="83">
        <f t="shared" si="0"/>
        <v>0</v>
      </c>
      <c r="F20" s="84">
        <f t="shared" si="1"/>
        <v>0</v>
      </c>
      <c r="G20" s="84">
        <f t="shared" si="2"/>
        <v>0</v>
      </c>
      <c r="H20" s="85"/>
      <c r="I20" s="85"/>
      <c r="J20" s="88"/>
    </row>
    <row r="21" spans="1:10" x14ac:dyDescent="0.25">
      <c r="A21" s="23" t="s">
        <v>56</v>
      </c>
      <c r="B21" s="24" t="s">
        <v>56</v>
      </c>
      <c r="C21" s="82">
        <f>'Opt 2 Commodity Mix'!H45</f>
        <v>0</v>
      </c>
      <c r="D21" s="82">
        <f>'Opt 2 Residue'!H45</f>
        <v>0</v>
      </c>
      <c r="E21" s="83">
        <f t="shared" si="0"/>
        <v>0</v>
      </c>
      <c r="F21" s="84">
        <f t="shared" si="1"/>
        <v>0</v>
      </c>
      <c r="G21" s="84">
        <f t="shared" si="2"/>
        <v>0</v>
      </c>
      <c r="H21" s="85"/>
      <c r="I21" s="85"/>
      <c r="J21" s="88"/>
    </row>
    <row r="22" spans="1:10" ht="15.75" customHeight="1" x14ac:dyDescent="0.25">
      <c r="A22" s="42"/>
      <c r="B22" s="42"/>
      <c r="C22" s="42"/>
      <c r="D22" s="42"/>
      <c r="E22" s="42"/>
      <c r="F22" s="42"/>
      <c r="G22" s="42"/>
      <c r="H22" s="42"/>
      <c r="I22" s="42"/>
      <c r="J22" s="42"/>
    </row>
    <row r="23" spans="1:10" ht="30.75" customHeight="1" thickBot="1" x14ac:dyDescent="0.3">
      <c r="A23" s="175" t="s">
        <v>72</v>
      </c>
      <c r="B23" s="176"/>
      <c r="C23" s="176"/>
      <c r="D23" s="176"/>
      <c r="E23" s="176"/>
      <c r="F23" s="176"/>
      <c r="G23" s="176"/>
      <c r="H23" s="176"/>
      <c r="I23" s="177"/>
      <c r="J23" s="42"/>
    </row>
    <row r="24" spans="1:10" ht="15.75" thickBot="1" x14ac:dyDescent="0.3">
      <c r="A24" s="68" t="s">
        <v>73</v>
      </c>
      <c r="B24" s="69"/>
      <c r="C24" s="69" t="s">
        <v>74</v>
      </c>
      <c r="D24" s="42"/>
      <c r="E24" s="89" t="s">
        <v>75</v>
      </c>
      <c r="F24" s="90"/>
      <c r="G24" s="69"/>
      <c r="H24" s="91"/>
      <c r="I24" s="91"/>
      <c r="J24" s="42"/>
    </row>
    <row r="25" spans="1:10" x14ac:dyDescent="0.25">
      <c r="A25" s="74" t="s">
        <v>76</v>
      </c>
      <c r="B25" s="70"/>
      <c r="C25" s="70">
        <f>'Opt 2 Commodity Mix'!H6</f>
        <v>0</v>
      </c>
      <c r="D25" s="42"/>
      <c r="E25" s="71"/>
      <c r="F25" s="72"/>
      <c r="G25" s="73"/>
      <c r="H25" s="42"/>
      <c r="I25" s="42"/>
      <c r="J25" s="42"/>
    </row>
    <row r="26" spans="1:10" x14ac:dyDescent="0.25">
      <c r="A26" s="74" t="s">
        <v>77</v>
      </c>
      <c r="B26" s="70"/>
      <c r="C26" s="70">
        <f>SUM('Opt 2 Commodity Mix'!H8:H22)</f>
        <v>0</v>
      </c>
      <c r="D26" s="42"/>
      <c r="E26" s="74"/>
      <c r="F26" s="93" t="s">
        <v>78</v>
      </c>
      <c r="G26" s="75" t="e">
        <f>SUM(E5:E19)/SUM(G5:G19)</f>
        <v>#DIV/0!</v>
      </c>
      <c r="H26" s="92"/>
      <c r="I26" s="42"/>
      <c r="J26" s="42"/>
    </row>
    <row r="27" spans="1:10" x14ac:dyDescent="0.25">
      <c r="A27" s="74" t="s">
        <v>79</v>
      </c>
      <c r="B27" s="76"/>
      <c r="C27" s="76">
        <f>'Opt 2 Commodity Mix'!H23</f>
        <v>0</v>
      </c>
      <c r="D27" s="42"/>
      <c r="E27" s="74"/>
      <c r="F27" s="93" t="s">
        <v>80</v>
      </c>
      <c r="G27" s="75" t="e">
        <f>SUM(E5:E19)/C25</f>
        <v>#DIV/0!</v>
      </c>
      <c r="H27" s="92"/>
      <c r="I27" s="42"/>
      <c r="J27" s="42"/>
    </row>
    <row r="28" spans="1:10" ht="15.75" thickBot="1" x14ac:dyDescent="0.3">
      <c r="A28" s="77" t="s">
        <v>56</v>
      </c>
      <c r="B28" s="78"/>
      <c r="C28" s="78">
        <f>'Opt 2 Commodity Mix'!H24</f>
        <v>0</v>
      </c>
      <c r="D28" s="42"/>
      <c r="E28" s="77"/>
      <c r="F28" s="79" t="s">
        <v>81</v>
      </c>
      <c r="G28" s="80" t="e">
        <f>1-G27</f>
        <v>#DIV/0!</v>
      </c>
      <c r="H28" s="92"/>
      <c r="I28" s="42"/>
      <c r="J28" s="42"/>
    </row>
  </sheetData>
  <mergeCells count="1">
    <mergeCell ref="A23:I23"/>
  </mergeCells>
  <dataValidations count="1">
    <dataValidation type="list" allowBlank="1" showInputMessage="1" showErrorMessage="1" sqref="B5:B16 B20" xr:uid="{F4810570-EA21-4B00-B93B-603B91CDBFC4}">
      <formula1>"Residue, Recyclable"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77BD83-C4C7-408F-A237-7AA7B86492B6}">
  <dimension ref="A1:O65"/>
  <sheetViews>
    <sheetView workbookViewId="0">
      <selection activeCell="U13" sqref="U13"/>
    </sheetView>
  </sheetViews>
  <sheetFormatPr defaultRowHeight="15" x14ac:dyDescent="0.25"/>
  <cols>
    <col min="1" max="1" width="14.5703125" customWidth="1"/>
    <col min="2" max="2" width="12" customWidth="1"/>
    <col min="3" max="3" width="13.140625" customWidth="1"/>
    <col min="4" max="4" width="15.7109375" customWidth="1"/>
    <col min="5" max="5" width="13.5703125" customWidth="1"/>
    <col min="6" max="6" width="12.85546875" customWidth="1"/>
    <col min="7" max="7" width="9.7109375" bestFit="1" customWidth="1"/>
    <col min="8" max="8" width="9.140625" bestFit="1" customWidth="1"/>
    <col min="9" max="9" width="10.140625" customWidth="1"/>
    <col min="10" max="10" width="10" bestFit="1" customWidth="1"/>
    <col min="11" max="11" width="16.42578125" customWidth="1"/>
    <col min="12" max="12" width="10.7109375" customWidth="1"/>
    <col min="13" max="13" width="12.140625" customWidth="1"/>
    <col min="14" max="14" width="12" customWidth="1"/>
    <col min="15" max="15" width="12.7109375" customWidth="1"/>
  </cols>
  <sheetData>
    <row r="1" spans="1:15" x14ac:dyDescent="0.25">
      <c r="K1" t="s">
        <v>82</v>
      </c>
      <c r="L1" s="47"/>
      <c r="M1" t="s">
        <v>83</v>
      </c>
      <c r="O1" s="110">
        <v>0.05</v>
      </c>
    </row>
    <row r="3" spans="1:15" ht="15.75" customHeight="1" x14ac:dyDescent="0.25">
      <c r="A3" s="165" t="s">
        <v>84</v>
      </c>
      <c r="B3" s="165"/>
      <c r="C3" s="165"/>
      <c r="D3" s="165"/>
      <c r="E3" s="165"/>
      <c r="F3" s="183"/>
      <c r="G3" s="197" t="s">
        <v>85</v>
      </c>
      <c r="H3" s="198"/>
      <c r="I3" s="164"/>
      <c r="J3" s="165"/>
      <c r="K3" s="165"/>
      <c r="L3" s="165"/>
      <c r="M3" s="165"/>
      <c r="N3" s="165"/>
      <c r="O3" s="183"/>
    </row>
    <row r="4" spans="1:15" ht="43.5" customHeight="1" x14ac:dyDescent="0.25">
      <c r="A4" s="22" t="s">
        <v>86</v>
      </c>
      <c r="B4" s="22" t="s">
        <v>87</v>
      </c>
      <c r="C4" s="22" t="s">
        <v>88</v>
      </c>
      <c r="D4" s="22" t="s">
        <v>39</v>
      </c>
      <c r="E4" s="22" t="s">
        <v>89</v>
      </c>
      <c r="F4" s="22" t="s">
        <v>90</v>
      </c>
      <c r="G4" s="22" t="s">
        <v>91</v>
      </c>
      <c r="H4" s="22" t="s">
        <v>92</v>
      </c>
      <c r="I4" s="22" t="s">
        <v>93</v>
      </c>
      <c r="J4" s="22" t="s">
        <v>94</v>
      </c>
      <c r="K4" s="22" t="s">
        <v>95</v>
      </c>
      <c r="L4" s="22" t="s">
        <v>96</v>
      </c>
      <c r="M4" s="81" t="s">
        <v>97</v>
      </c>
      <c r="N4" s="81" t="s">
        <v>98</v>
      </c>
      <c r="O4" s="81" t="s">
        <v>99</v>
      </c>
    </row>
    <row r="5" spans="1:15" ht="38.25" x14ac:dyDescent="0.25">
      <c r="A5" s="23" t="s">
        <v>41</v>
      </c>
      <c r="B5" s="58" t="s">
        <v>100</v>
      </c>
      <c r="C5" s="58" t="s">
        <v>101</v>
      </c>
      <c r="D5" s="58" t="s">
        <v>102</v>
      </c>
      <c r="E5" s="58" t="s">
        <v>103</v>
      </c>
      <c r="F5" s="58" t="s">
        <v>104</v>
      </c>
      <c r="G5" s="56"/>
      <c r="H5" s="57"/>
      <c r="I5" s="59" t="s">
        <v>105</v>
      </c>
      <c r="J5" s="60">
        <f>H5*2000</f>
        <v>0</v>
      </c>
      <c r="K5" s="196">
        <f>B40</f>
        <v>0</v>
      </c>
      <c r="L5" s="182">
        <f>K5*L1</f>
        <v>0</v>
      </c>
      <c r="M5" s="178">
        <f>L5*(J5+J6+J7)</f>
        <v>0</v>
      </c>
      <c r="N5" s="178">
        <f>M5*$O$1</f>
        <v>0</v>
      </c>
      <c r="O5" s="178">
        <f>M5-N5</f>
        <v>0</v>
      </c>
    </row>
    <row r="6" spans="1:15" ht="15" customHeight="1" x14ac:dyDescent="0.25">
      <c r="A6" s="193" t="s">
        <v>106</v>
      </c>
      <c r="B6" s="194"/>
      <c r="C6" s="194"/>
      <c r="D6" s="194"/>
      <c r="E6" s="194"/>
      <c r="F6" s="195"/>
      <c r="G6" s="48"/>
      <c r="H6" s="47"/>
      <c r="I6" s="23" t="s">
        <v>105</v>
      </c>
      <c r="J6" s="61">
        <f>H6*2000</f>
        <v>0</v>
      </c>
      <c r="K6" s="196"/>
      <c r="L6" s="182"/>
      <c r="M6" s="178"/>
      <c r="N6" s="178"/>
      <c r="O6" s="178"/>
    </row>
    <row r="7" spans="1:15" x14ac:dyDescent="0.25">
      <c r="A7" s="184" t="s">
        <v>107</v>
      </c>
      <c r="B7" s="185"/>
      <c r="C7" s="185"/>
      <c r="D7" s="185"/>
      <c r="E7" s="185"/>
      <c r="F7" s="186"/>
      <c r="G7" s="49"/>
      <c r="H7" s="50"/>
      <c r="I7" s="62" t="s">
        <v>105</v>
      </c>
      <c r="J7" s="63">
        <f>H7*2000</f>
        <v>0</v>
      </c>
      <c r="K7" s="196"/>
      <c r="L7" s="182"/>
      <c r="M7" s="178"/>
      <c r="N7" s="178"/>
      <c r="O7" s="178"/>
    </row>
    <row r="8" spans="1:15" ht="50.1" customHeight="1" x14ac:dyDescent="0.25">
      <c r="A8" s="23" t="s">
        <v>108</v>
      </c>
      <c r="B8" s="51" t="s">
        <v>100</v>
      </c>
      <c r="C8" s="51" t="s">
        <v>101</v>
      </c>
      <c r="D8" s="51" t="s">
        <v>109</v>
      </c>
      <c r="E8" s="51" t="s">
        <v>103</v>
      </c>
      <c r="F8" s="51" t="s">
        <v>104</v>
      </c>
      <c r="G8" s="46"/>
      <c r="H8" s="47"/>
      <c r="I8" s="52" t="s">
        <v>110</v>
      </c>
      <c r="J8" s="53">
        <f>H8</f>
        <v>0</v>
      </c>
      <c r="K8" s="196">
        <f>B41</f>
        <v>0</v>
      </c>
      <c r="L8" s="182">
        <f>K8*L1</f>
        <v>0</v>
      </c>
      <c r="M8" s="178">
        <f>L8*(J8+J9+J10)</f>
        <v>0</v>
      </c>
      <c r="N8" s="178">
        <f>M8*$O$1</f>
        <v>0</v>
      </c>
      <c r="O8" s="178">
        <f>M8-N8</f>
        <v>0</v>
      </c>
    </row>
    <row r="9" spans="1:15" ht="15" customHeight="1" x14ac:dyDescent="0.25">
      <c r="A9" s="187" t="s">
        <v>106</v>
      </c>
      <c r="B9" s="188"/>
      <c r="C9" s="188"/>
      <c r="D9" s="188"/>
      <c r="E9" s="188"/>
      <c r="F9" s="189"/>
      <c r="G9" s="48"/>
      <c r="H9" s="47"/>
      <c r="I9" s="23" t="s">
        <v>105</v>
      </c>
      <c r="J9" s="61">
        <f t="shared" ref="J9:J16" si="0">H9*2000</f>
        <v>0</v>
      </c>
      <c r="K9" s="196"/>
      <c r="L9" s="182"/>
      <c r="M9" s="178"/>
      <c r="N9" s="178"/>
      <c r="O9" s="178"/>
    </row>
    <row r="10" spans="1:15" ht="15" customHeight="1" x14ac:dyDescent="0.25">
      <c r="A10" s="190" t="s">
        <v>107</v>
      </c>
      <c r="B10" s="191"/>
      <c r="C10" s="191"/>
      <c r="D10" s="191"/>
      <c r="E10" s="191"/>
      <c r="F10" s="192"/>
      <c r="G10" s="49"/>
      <c r="H10" s="50"/>
      <c r="I10" s="62" t="s">
        <v>105</v>
      </c>
      <c r="J10" s="63">
        <f t="shared" si="0"/>
        <v>0</v>
      </c>
      <c r="K10" s="196"/>
      <c r="L10" s="182"/>
      <c r="M10" s="178"/>
      <c r="N10" s="178"/>
      <c r="O10" s="178"/>
    </row>
    <row r="11" spans="1:15" ht="50.1" customHeight="1" x14ac:dyDescent="0.25">
      <c r="A11" s="23" t="s">
        <v>44</v>
      </c>
      <c r="B11" s="51" t="s">
        <v>100</v>
      </c>
      <c r="C11" s="51" t="s">
        <v>101</v>
      </c>
      <c r="D11" s="51" t="s">
        <v>111</v>
      </c>
      <c r="E11" s="51" t="s">
        <v>103</v>
      </c>
      <c r="F11" s="51" t="s">
        <v>104</v>
      </c>
      <c r="G11" s="46"/>
      <c r="H11" s="47"/>
      <c r="I11" s="52" t="s">
        <v>105</v>
      </c>
      <c r="J11" s="53">
        <f t="shared" si="0"/>
        <v>0</v>
      </c>
      <c r="K11" s="196">
        <f>B42</f>
        <v>0</v>
      </c>
      <c r="L11" s="182">
        <f>K11*L1</f>
        <v>0</v>
      </c>
      <c r="M11" s="178">
        <f>L11*(J11+J12+J13)</f>
        <v>0</v>
      </c>
      <c r="N11" s="178">
        <f>M11*$O$1</f>
        <v>0</v>
      </c>
      <c r="O11" s="178">
        <f>M11-N11</f>
        <v>0</v>
      </c>
    </row>
    <row r="12" spans="1:15" ht="15" customHeight="1" x14ac:dyDescent="0.25">
      <c r="A12" s="187" t="s">
        <v>106</v>
      </c>
      <c r="B12" s="188"/>
      <c r="C12" s="188"/>
      <c r="D12" s="188"/>
      <c r="E12" s="188"/>
      <c r="F12" s="189"/>
      <c r="G12" s="48"/>
      <c r="H12" s="54"/>
      <c r="I12" s="23" t="s">
        <v>105</v>
      </c>
      <c r="J12" s="61">
        <f t="shared" si="0"/>
        <v>0</v>
      </c>
      <c r="K12" s="196"/>
      <c r="L12" s="182"/>
      <c r="M12" s="178"/>
      <c r="N12" s="178"/>
      <c r="O12" s="178"/>
    </row>
    <row r="13" spans="1:15" ht="15" customHeight="1" x14ac:dyDescent="0.25">
      <c r="A13" s="190" t="s">
        <v>107</v>
      </c>
      <c r="B13" s="191"/>
      <c r="C13" s="191"/>
      <c r="D13" s="191"/>
      <c r="E13" s="191"/>
      <c r="F13" s="192"/>
      <c r="G13" s="49"/>
      <c r="H13" s="50"/>
      <c r="I13" s="62" t="s">
        <v>105</v>
      </c>
      <c r="J13" s="63">
        <f t="shared" si="0"/>
        <v>0</v>
      </c>
      <c r="K13" s="196"/>
      <c r="L13" s="182"/>
      <c r="M13" s="178"/>
      <c r="N13" s="178"/>
      <c r="O13" s="178"/>
    </row>
    <row r="14" spans="1:15" ht="50.1" customHeight="1" x14ac:dyDescent="0.25">
      <c r="A14" s="23" t="s">
        <v>112</v>
      </c>
      <c r="B14" s="51" t="s">
        <v>100</v>
      </c>
      <c r="C14" s="51" t="s">
        <v>101</v>
      </c>
      <c r="D14" s="51" t="s">
        <v>113</v>
      </c>
      <c r="E14" s="51" t="s">
        <v>103</v>
      </c>
      <c r="F14" s="51" t="s">
        <v>104</v>
      </c>
      <c r="G14" s="46"/>
      <c r="H14" s="47"/>
      <c r="I14" s="52" t="s">
        <v>105</v>
      </c>
      <c r="J14" s="53">
        <f t="shared" si="0"/>
        <v>0</v>
      </c>
      <c r="K14" s="196">
        <f>B43</f>
        <v>0</v>
      </c>
      <c r="L14" s="182">
        <f>K14*L1</f>
        <v>0</v>
      </c>
      <c r="M14" s="178">
        <f>L14*(J14+J15+J16)</f>
        <v>0</v>
      </c>
      <c r="N14" s="178">
        <f>M14*$O$1</f>
        <v>0</v>
      </c>
      <c r="O14" s="178">
        <f>M14-N14</f>
        <v>0</v>
      </c>
    </row>
    <row r="15" spans="1:15" ht="15" customHeight="1" x14ac:dyDescent="0.25">
      <c r="A15" s="187" t="s">
        <v>106</v>
      </c>
      <c r="B15" s="188"/>
      <c r="C15" s="188"/>
      <c r="D15" s="188"/>
      <c r="E15" s="188"/>
      <c r="F15" s="189"/>
      <c r="G15" s="48"/>
      <c r="H15" s="54"/>
      <c r="I15" s="23" t="s">
        <v>105</v>
      </c>
      <c r="J15" s="61">
        <f t="shared" si="0"/>
        <v>0</v>
      </c>
      <c r="K15" s="196"/>
      <c r="L15" s="182"/>
      <c r="M15" s="178"/>
      <c r="N15" s="178"/>
      <c r="O15" s="178"/>
    </row>
    <row r="16" spans="1:15" ht="15" customHeight="1" x14ac:dyDescent="0.25">
      <c r="A16" s="190" t="s">
        <v>107</v>
      </c>
      <c r="B16" s="191"/>
      <c r="C16" s="191"/>
      <c r="D16" s="191"/>
      <c r="E16" s="191"/>
      <c r="F16" s="192"/>
      <c r="G16" s="48"/>
      <c r="H16" s="50"/>
      <c r="I16" s="62" t="s">
        <v>105</v>
      </c>
      <c r="J16" s="63">
        <f t="shared" si="0"/>
        <v>0</v>
      </c>
      <c r="K16" s="196"/>
      <c r="L16" s="182"/>
      <c r="M16" s="178"/>
      <c r="N16" s="178"/>
      <c r="O16" s="178"/>
    </row>
    <row r="17" spans="1:15" ht="38.25" x14ac:dyDescent="0.25">
      <c r="A17" s="23" t="s">
        <v>46</v>
      </c>
      <c r="B17" s="64" t="s">
        <v>100</v>
      </c>
      <c r="C17" s="51" t="s">
        <v>114</v>
      </c>
      <c r="D17" s="51" t="s">
        <v>115</v>
      </c>
      <c r="E17" s="51" t="s">
        <v>103</v>
      </c>
      <c r="F17" s="65" t="s">
        <v>116</v>
      </c>
      <c r="G17" s="46"/>
      <c r="H17" s="47"/>
      <c r="I17" s="52" t="s">
        <v>110</v>
      </c>
      <c r="J17" s="53">
        <f>H17</f>
        <v>0</v>
      </c>
      <c r="K17" s="149">
        <f>B44</f>
        <v>0</v>
      </c>
      <c r="L17" s="151">
        <f>K17*L1</f>
        <v>0</v>
      </c>
      <c r="M17" s="153">
        <f>L17*J17</f>
        <v>0</v>
      </c>
      <c r="N17" s="153">
        <f>M17*$O$1</f>
        <v>0</v>
      </c>
      <c r="O17" s="153">
        <f>M17-N17</f>
        <v>0</v>
      </c>
    </row>
    <row r="18" spans="1:15" ht="51" x14ac:dyDescent="0.25">
      <c r="A18" s="23" t="s">
        <v>117</v>
      </c>
      <c r="B18" s="64" t="s">
        <v>100</v>
      </c>
      <c r="C18" s="51" t="s">
        <v>101</v>
      </c>
      <c r="D18" s="51" t="s">
        <v>118</v>
      </c>
      <c r="E18" s="51" t="s">
        <v>103</v>
      </c>
      <c r="F18" s="65" t="s">
        <v>116</v>
      </c>
      <c r="G18" s="46"/>
      <c r="H18" s="47"/>
      <c r="I18" s="52" t="s">
        <v>105</v>
      </c>
      <c r="J18" s="53">
        <f>H18*2000</f>
        <v>0</v>
      </c>
      <c r="K18" s="149">
        <f>B45</f>
        <v>0</v>
      </c>
      <c r="L18" s="151">
        <f>K18*L1</f>
        <v>0</v>
      </c>
      <c r="M18" s="153">
        <f>L18*J18</f>
        <v>0</v>
      </c>
      <c r="N18" s="153">
        <f>M18*$O$1</f>
        <v>0</v>
      </c>
      <c r="O18" s="153">
        <f>M18-N18</f>
        <v>0</v>
      </c>
    </row>
    <row r="19" spans="1:15" ht="38.25" x14ac:dyDescent="0.25">
      <c r="A19" s="23" t="s">
        <v>48</v>
      </c>
      <c r="B19" s="64" t="s">
        <v>100</v>
      </c>
      <c r="C19" s="51" t="s">
        <v>101</v>
      </c>
      <c r="D19" s="51" t="s">
        <v>119</v>
      </c>
      <c r="E19" s="51" t="s">
        <v>103</v>
      </c>
      <c r="F19" s="65" t="s">
        <v>116</v>
      </c>
      <c r="G19" s="46"/>
      <c r="H19" s="47"/>
      <c r="I19" s="52" t="s">
        <v>110</v>
      </c>
      <c r="J19" s="53">
        <f>H19</f>
        <v>0</v>
      </c>
      <c r="K19" s="149">
        <f>B46</f>
        <v>0</v>
      </c>
      <c r="L19" s="151">
        <f>K19*L1</f>
        <v>0</v>
      </c>
      <c r="M19" s="153">
        <f>L19*J19</f>
        <v>0</v>
      </c>
      <c r="N19" s="153">
        <f>M19*$O$1</f>
        <v>0</v>
      </c>
      <c r="O19" s="153">
        <f>M19-N19</f>
        <v>0</v>
      </c>
    </row>
    <row r="20" spans="1:15" ht="51" x14ac:dyDescent="0.25">
      <c r="A20" s="23" t="s">
        <v>120</v>
      </c>
      <c r="B20" s="64" t="s">
        <v>100</v>
      </c>
      <c r="C20" s="51" t="s">
        <v>101</v>
      </c>
      <c r="D20" s="51" t="s">
        <v>121</v>
      </c>
      <c r="E20" s="51" t="s">
        <v>103</v>
      </c>
      <c r="F20" s="65" t="s">
        <v>116</v>
      </c>
      <c r="G20" s="46"/>
      <c r="H20" s="47"/>
      <c r="I20" s="52" t="s">
        <v>110</v>
      </c>
      <c r="J20" s="53">
        <f>H20</f>
        <v>0</v>
      </c>
      <c r="K20" s="149">
        <f>B47</f>
        <v>0</v>
      </c>
      <c r="L20" s="151">
        <f>K20*L1</f>
        <v>0</v>
      </c>
      <c r="M20" s="153">
        <f>L20*J20</f>
        <v>0</v>
      </c>
      <c r="N20" s="153">
        <f>M20*$O$1</f>
        <v>0</v>
      </c>
      <c r="O20" s="153">
        <f>M20-N20</f>
        <v>0</v>
      </c>
    </row>
    <row r="21" spans="1:15" ht="37.5" customHeight="1" x14ac:dyDescent="0.25">
      <c r="A21" s="23" t="s">
        <v>50</v>
      </c>
      <c r="B21" s="51" t="s">
        <v>100</v>
      </c>
      <c r="C21" s="51" t="s">
        <v>101</v>
      </c>
      <c r="D21" s="51" t="s">
        <v>122</v>
      </c>
      <c r="E21" s="51" t="s">
        <v>103</v>
      </c>
      <c r="F21" s="51" t="s">
        <v>104</v>
      </c>
      <c r="G21" s="46"/>
      <c r="H21" s="47"/>
      <c r="I21" s="52" t="s">
        <v>105</v>
      </c>
      <c r="J21" s="53">
        <f>H21*2000</f>
        <v>0</v>
      </c>
      <c r="K21" s="196">
        <f>B48</f>
        <v>0</v>
      </c>
      <c r="L21" s="182">
        <f>K21*L1</f>
        <v>0</v>
      </c>
      <c r="M21" s="178">
        <f>L21*(J21+J22+J23)</f>
        <v>0</v>
      </c>
      <c r="N21" s="178">
        <f>M21*O1</f>
        <v>0</v>
      </c>
      <c r="O21" s="178">
        <f>M21-N21</f>
        <v>0</v>
      </c>
    </row>
    <row r="22" spans="1:15" ht="15" customHeight="1" x14ac:dyDescent="0.25">
      <c r="A22" s="187" t="s">
        <v>106</v>
      </c>
      <c r="B22" s="188"/>
      <c r="C22" s="188"/>
      <c r="D22" s="188"/>
      <c r="E22" s="188"/>
      <c r="F22" s="189"/>
      <c r="G22" s="48"/>
      <c r="H22" s="54"/>
      <c r="I22" s="23" t="s">
        <v>105</v>
      </c>
      <c r="J22" s="61">
        <f>H22*2000</f>
        <v>0</v>
      </c>
      <c r="K22" s="196"/>
      <c r="L22" s="182"/>
      <c r="M22" s="178"/>
      <c r="N22" s="178"/>
      <c r="O22" s="178"/>
    </row>
    <row r="23" spans="1:15" ht="15" customHeight="1" x14ac:dyDescent="0.25">
      <c r="A23" s="190" t="s">
        <v>107</v>
      </c>
      <c r="B23" s="191"/>
      <c r="C23" s="191"/>
      <c r="D23" s="191"/>
      <c r="E23" s="191"/>
      <c r="F23" s="192"/>
      <c r="G23" s="48"/>
      <c r="H23" s="50"/>
      <c r="I23" s="62" t="s">
        <v>105</v>
      </c>
      <c r="J23" s="63">
        <f>H23*2000</f>
        <v>0</v>
      </c>
      <c r="K23" s="196"/>
      <c r="L23" s="182"/>
      <c r="M23" s="178"/>
      <c r="N23" s="178"/>
      <c r="O23" s="178"/>
    </row>
    <row r="24" spans="1:15" ht="38.25" x14ac:dyDescent="0.25">
      <c r="A24" s="23" t="s">
        <v>51</v>
      </c>
      <c r="B24" s="51" t="s">
        <v>100</v>
      </c>
      <c r="C24" s="51" t="s">
        <v>101</v>
      </c>
      <c r="D24" s="51" t="s">
        <v>123</v>
      </c>
      <c r="E24" s="51" t="s">
        <v>103</v>
      </c>
      <c r="F24" s="65" t="s">
        <v>116</v>
      </c>
      <c r="G24" s="46"/>
      <c r="H24" s="47"/>
      <c r="I24" s="52" t="s">
        <v>110</v>
      </c>
      <c r="J24" s="53">
        <f>H24</f>
        <v>0</v>
      </c>
      <c r="K24" s="149">
        <f>B49</f>
        <v>0</v>
      </c>
      <c r="L24" s="151">
        <f>K24*L1</f>
        <v>0</v>
      </c>
      <c r="M24" s="153">
        <f>L24*J24</f>
        <v>0</v>
      </c>
      <c r="N24" s="153">
        <f>M24*$O$1</f>
        <v>0</v>
      </c>
      <c r="O24" s="153">
        <f>M24-N24</f>
        <v>0</v>
      </c>
    </row>
    <row r="25" spans="1:15" ht="38.25" x14ac:dyDescent="0.25">
      <c r="A25" s="23" t="s">
        <v>52</v>
      </c>
      <c r="B25" s="51" t="s">
        <v>100</v>
      </c>
      <c r="C25" s="51" t="s">
        <v>101</v>
      </c>
      <c r="D25" s="51" t="s">
        <v>123</v>
      </c>
      <c r="E25" s="51" t="s">
        <v>103</v>
      </c>
      <c r="F25" s="65" t="s">
        <v>116</v>
      </c>
      <c r="G25" s="46"/>
      <c r="H25" s="47"/>
      <c r="I25" s="52" t="s">
        <v>110</v>
      </c>
      <c r="J25" s="53">
        <f>H25</f>
        <v>0</v>
      </c>
      <c r="K25" s="149">
        <f>B50</f>
        <v>0</v>
      </c>
      <c r="L25" s="151">
        <f>K25*L1</f>
        <v>0</v>
      </c>
      <c r="M25" s="153">
        <f>L25*J25</f>
        <v>0</v>
      </c>
      <c r="N25" s="153">
        <f>M25*$O$1</f>
        <v>0</v>
      </c>
      <c r="O25" s="153">
        <f>M25-N25</f>
        <v>0</v>
      </c>
    </row>
    <row r="26" spans="1:15" ht="38.25" x14ac:dyDescent="0.25">
      <c r="A26" s="111" t="s">
        <v>53</v>
      </c>
      <c r="B26" s="112" t="s">
        <v>100</v>
      </c>
      <c r="C26" s="112" t="s">
        <v>101</v>
      </c>
      <c r="D26" s="112" t="s">
        <v>124</v>
      </c>
      <c r="E26" s="112" t="s">
        <v>103</v>
      </c>
      <c r="F26" s="113" t="s">
        <v>116</v>
      </c>
      <c r="G26" s="114"/>
      <c r="H26" s="115"/>
      <c r="I26" s="116" t="s">
        <v>110</v>
      </c>
      <c r="J26" s="127">
        <f>H26</f>
        <v>0</v>
      </c>
      <c r="K26" s="150">
        <f>B51</f>
        <v>0</v>
      </c>
      <c r="L26" s="152">
        <f>K26*L1</f>
        <v>0</v>
      </c>
      <c r="M26" s="154">
        <f>L26*J26</f>
        <v>0</v>
      </c>
      <c r="N26" s="154">
        <f>M26*$O$1</f>
        <v>0</v>
      </c>
      <c r="O26" s="154">
        <f>M26-N26</f>
        <v>0</v>
      </c>
    </row>
    <row r="27" spans="1:15" ht="30" x14ac:dyDescent="0.25">
      <c r="A27" s="23" t="s">
        <v>125</v>
      </c>
      <c r="B27" s="51" t="s">
        <v>124</v>
      </c>
      <c r="C27" s="51" t="s">
        <v>124</v>
      </c>
      <c r="D27" s="51" t="s">
        <v>124</v>
      </c>
      <c r="E27" s="51" t="s">
        <v>124</v>
      </c>
      <c r="F27" s="65" t="s">
        <v>116</v>
      </c>
      <c r="G27" s="51" t="s">
        <v>124</v>
      </c>
      <c r="H27" s="51" t="s">
        <v>124</v>
      </c>
      <c r="I27" s="51" t="s">
        <v>124</v>
      </c>
      <c r="J27" s="85">
        <v>0</v>
      </c>
      <c r="K27" s="149">
        <f>SUM(B55:B56)</f>
        <v>0</v>
      </c>
      <c r="L27" s="151"/>
      <c r="M27" s="153"/>
      <c r="N27" s="153"/>
      <c r="O27" s="153"/>
    </row>
    <row r="28" spans="1:15" x14ac:dyDescent="0.25">
      <c r="L28" s="22" t="s">
        <v>37</v>
      </c>
      <c r="M28" s="153">
        <f>SUM(M5:M26)</f>
        <v>0</v>
      </c>
      <c r="N28" s="153">
        <f>SUM(N5:N26)</f>
        <v>0</v>
      </c>
      <c r="O28" s="153">
        <f>SUM(O5:O26)</f>
        <v>0</v>
      </c>
    </row>
    <row r="29" spans="1:15" x14ac:dyDescent="0.25">
      <c r="L29" s="22" t="s">
        <v>126</v>
      </c>
      <c r="M29" s="153" t="e">
        <f>M28/L1</f>
        <v>#DIV/0!</v>
      </c>
      <c r="N29" s="153" t="e">
        <f>N28/L1</f>
        <v>#DIV/0!</v>
      </c>
      <c r="O29" s="153" t="e">
        <f>O28/L1</f>
        <v>#DIV/0!</v>
      </c>
    </row>
    <row r="39" spans="1:6" ht="75" customHeight="1" x14ac:dyDescent="0.25">
      <c r="A39" s="22" t="s">
        <v>63</v>
      </c>
      <c r="B39" s="22" t="s">
        <v>127</v>
      </c>
      <c r="C39" s="22" t="s">
        <v>128</v>
      </c>
      <c r="D39" s="22" t="s">
        <v>129</v>
      </c>
      <c r="E39" s="22" t="s">
        <v>130</v>
      </c>
      <c r="F39" s="22" t="s">
        <v>131</v>
      </c>
    </row>
    <row r="40" spans="1:6" x14ac:dyDescent="0.25">
      <c r="A40" s="23" t="s">
        <v>41</v>
      </c>
      <c r="B40" s="145">
        <f>IFERROR(C40/'Opt 2 Recovery'!$C$25,0)</f>
        <v>0</v>
      </c>
      <c r="C40">
        <f>IF('Opt 2 Recovery'!H7&gt;='Opt 2 Recovery'!I7,'Opt 2 Recovery'!E7,'Opt 2 Recovery'!G7/(1/0.9))</f>
        <v>0</v>
      </c>
      <c r="D40" s="135">
        <f>'Opt 2 Recovery'!G5-C40</f>
        <v>0</v>
      </c>
      <c r="E40" s="135">
        <f t="shared" ref="E40:E56" si="1">C40+D40</f>
        <v>0</v>
      </c>
      <c r="F40" s="136">
        <f t="shared" ref="F40:F56" si="2">IFERROR((C40/(C40+D40)),0)</f>
        <v>0</v>
      </c>
    </row>
    <row r="41" spans="1:6" x14ac:dyDescent="0.25">
      <c r="A41" s="23" t="s">
        <v>43</v>
      </c>
      <c r="B41" s="145">
        <f>IFERROR(C41/'Opt 2 Recovery'!$C$25,0)</f>
        <v>0</v>
      </c>
      <c r="C41">
        <f>IF('Opt 2 Recovery'!H8&gt;='Opt 2 Recovery'!I8,'Opt 2 Recovery'!E8,'Opt 2 Recovery'!G8/(1/0.9))</f>
        <v>0</v>
      </c>
      <c r="D41" s="135">
        <f>'Opt 2 Recovery'!G6-C41</f>
        <v>0</v>
      </c>
      <c r="E41" s="135">
        <f t="shared" si="1"/>
        <v>0</v>
      </c>
      <c r="F41" s="136">
        <f t="shared" si="2"/>
        <v>0</v>
      </c>
    </row>
    <row r="42" spans="1:6" x14ac:dyDescent="0.25">
      <c r="A42" s="23" t="s">
        <v>44</v>
      </c>
      <c r="B42" s="145">
        <f>IFERROR(C42/'Opt 2 Recovery'!$C$25,0)</f>
        <v>0</v>
      </c>
      <c r="C42">
        <f>IF('Opt 2 Recovery'!H9&gt;='Opt 2 Recovery'!I9,'Opt 2 Recovery'!E9,'Opt 2 Recovery'!G9/(1/0.9))</f>
        <v>0</v>
      </c>
      <c r="D42" s="135">
        <f>'Opt 2 Recovery'!G7-C42</f>
        <v>0</v>
      </c>
      <c r="E42" s="135">
        <f t="shared" si="1"/>
        <v>0</v>
      </c>
      <c r="F42" s="136">
        <f t="shared" si="2"/>
        <v>0</v>
      </c>
    </row>
    <row r="43" spans="1:6" x14ac:dyDescent="0.25">
      <c r="A43" s="23" t="s">
        <v>45</v>
      </c>
      <c r="B43" s="145">
        <f>IFERROR(C43/'Opt 2 Recovery'!$C$25,0)</f>
        <v>0</v>
      </c>
      <c r="C43">
        <f>IF('Opt 2 Recovery'!H10&gt;='Opt 2 Recovery'!I10,'Opt 2 Recovery'!E10,'Opt 2 Recovery'!G10/(1/0.9))</f>
        <v>0</v>
      </c>
      <c r="D43" s="135">
        <f>'Opt 2 Recovery'!G8-C43</f>
        <v>0</v>
      </c>
      <c r="E43" s="135">
        <f t="shared" si="1"/>
        <v>0</v>
      </c>
      <c r="F43" s="136">
        <f t="shared" si="2"/>
        <v>0</v>
      </c>
    </row>
    <row r="44" spans="1:6" x14ac:dyDescent="0.25">
      <c r="A44" s="23" t="s">
        <v>46</v>
      </c>
      <c r="B44" s="145">
        <f>IFERROR(C44/'Opt 2 Recovery'!$C$25,0)</f>
        <v>0</v>
      </c>
      <c r="C44">
        <f>IF('Opt 2 Recovery'!H11&gt;='Opt 2 Recovery'!I11,'Opt 2 Recovery'!E11,'Opt 2 Recovery'!G11/(1/0.9))</f>
        <v>0</v>
      </c>
      <c r="D44" s="135">
        <f>'Opt 2 Recovery'!G9-C44</f>
        <v>0</v>
      </c>
      <c r="E44" s="135">
        <f t="shared" si="1"/>
        <v>0</v>
      </c>
      <c r="F44" s="136">
        <f t="shared" si="2"/>
        <v>0</v>
      </c>
    </row>
    <row r="45" spans="1:6" x14ac:dyDescent="0.25">
      <c r="A45" s="23" t="s">
        <v>47</v>
      </c>
      <c r="B45" s="145">
        <f>IFERROR(C45/'Opt 2 Recovery'!$C$25,0)</f>
        <v>0</v>
      </c>
      <c r="C45">
        <f>IF('Opt 2 Recovery'!H12&gt;='Opt 2 Recovery'!I12,'Opt 2 Recovery'!E12,'Opt 2 Recovery'!G12/(1/0.9))</f>
        <v>0</v>
      </c>
      <c r="D45" s="135">
        <f>'Opt 2 Recovery'!G10-C45</f>
        <v>0</v>
      </c>
      <c r="E45" s="135">
        <f t="shared" si="1"/>
        <v>0</v>
      </c>
      <c r="F45" s="136">
        <f t="shared" si="2"/>
        <v>0</v>
      </c>
    </row>
    <row r="46" spans="1:6" x14ac:dyDescent="0.25">
      <c r="A46" s="23" t="s">
        <v>48</v>
      </c>
      <c r="B46" s="145">
        <f>IFERROR(C46/'Opt 2 Recovery'!$C$25,0)</f>
        <v>0</v>
      </c>
      <c r="C46">
        <f>IF('Opt 2 Recovery'!H13&gt;='Opt 2 Recovery'!I13,'Opt 2 Recovery'!E13,'Opt 2 Recovery'!G13/(1/0.9))</f>
        <v>0</v>
      </c>
      <c r="D46" s="135">
        <f>'Opt 2 Recovery'!G11-C46</f>
        <v>0</v>
      </c>
      <c r="E46" s="135">
        <f t="shared" si="1"/>
        <v>0</v>
      </c>
      <c r="F46" s="136">
        <f t="shared" si="2"/>
        <v>0</v>
      </c>
    </row>
    <row r="47" spans="1:6" x14ac:dyDescent="0.25">
      <c r="A47" s="23" t="s">
        <v>49</v>
      </c>
      <c r="B47" s="145">
        <f>IFERROR(C47/'Opt 2 Recovery'!$C$25,0)</f>
        <v>0</v>
      </c>
      <c r="C47">
        <f>IF('Opt 2 Recovery'!H14&gt;='Opt 2 Recovery'!I14,'Opt 2 Recovery'!E14,'Opt 2 Recovery'!G14/(1/0.9))</f>
        <v>0</v>
      </c>
      <c r="D47" s="135">
        <f>'Opt 2 Recovery'!G12-C47</f>
        <v>0</v>
      </c>
      <c r="E47" s="135">
        <f t="shared" si="1"/>
        <v>0</v>
      </c>
      <c r="F47" s="136">
        <f t="shared" si="2"/>
        <v>0</v>
      </c>
    </row>
    <row r="48" spans="1:6" x14ac:dyDescent="0.25">
      <c r="A48" s="23" t="s">
        <v>50</v>
      </c>
      <c r="B48" s="145">
        <f>IFERROR(C48/'Opt 2 Recovery'!$C$25,0)</f>
        <v>0</v>
      </c>
      <c r="C48">
        <f>IF('Opt 2 Recovery'!H15&gt;='Opt 2 Recovery'!I15,'Opt 2 Recovery'!E15,'Opt 2 Recovery'!G15/(1/0.9))</f>
        <v>0</v>
      </c>
      <c r="D48" s="135">
        <f>'Opt 2 Recovery'!G13-C48</f>
        <v>0</v>
      </c>
      <c r="E48" s="135">
        <f t="shared" si="1"/>
        <v>0</v>
      </c>
      <c r="F48" s="136">
        <f t="shared" si="2"/>
        <v>0</v>
      </c>
    </row>
    <row r="49" spans="1:7" x14ac:dyDescent="0.25">
      <c r="A49" s="23" t="s">
        <v>51</v>
      </c>
      <c r="B49" s="145">
        <f>IFERROR(C49/'Opt 2 Recovery'!$C$25,0)</f>
        <v>0</v>
      </c>
      <c r="C49">
        <f>IF('Opt 2 Recovery'!H16&gt;='Opt 2 Recovery'!I16,'Opt 2 Recovery'!E16,'Opt 2 Recovery'!G16/(1/0.9))</f>
        <v>0</v>
      </c>
      <c r="D49" s="135">
        <f>'Opt 2 Recovery'!G14-C49</f>
        <v>0</v>
      </c>
      <c r="E49" s="135">
        <f t="shared" si="1"/>
        <v>0</v>
      </c>
      <c r="F49" s="136">
        <f t="shared" si="2"/>
        <v>0</v>
      </c>
    </row>
    <row r="50" spans="1:7" x14ac:dyDescent="0.25">
      <c r="A50" s="23" t="s">
        <v>52</v>
      </c>
      <c r="B50" s="145">
        <f>IFERROR(C50/'Opt 2 Recovery'!$C$25,0)</f>
        <v>0</v>
      </c>
      <c r="C50">
        <f>IF('Opt 2 Recovery'!H17&gt;='Opt 2 Recovery'!I17,'Opt 2 Recovery'!E17,'Opt 2 Recovery'!G17/(1/0.9))</f>
        <v>0</v>
      </c>
      <c r="D50" s="135">
        <f>'Opt 2 Recovery'!G15-C50</f>
        <v>0</v>
      </c>
      <c r="E50" s="135">
        <f t="shared" si="1"/>
        <v>0</v>
      </c>
      <c r="F50" s="136">
        <f t="shared" si="2"/>
        <v>0</v>
      </c>
    </row>
    <row r="51" spans="1:7" x14ac:dyDescent="0.25">
      <c r="A51" s="23" t="s">
        <v>53</v>
      </c>
      <c r="B51" s="145">
        <f>IFERROR(C51/'Opt 2 Recovery'!$C$25,0)</f>
        <v>0</v>
      </c>
      <c r="C51">
        <f>IF('Opt 2 Recovery'!H18&gt;='Opt 2 Recovery'!I18,'Opt 2 Recovery'!E18,'Opt 2 Recovery'!G18/(1/0.9))</f>
        <v>0</v>
      </c>
      <c r="D51" s="135">
        <f>'Opt 2 Recovery'!G16-C51</f>
        <v>0</v>
      </c>
      <c r="E51" s="135">
        <f t="shared" si="1"/>
        <v>0</v>
      </c>
      <c r="F51" s="136">
        <f t="shared" si="2"/>
        <v>0</v>
      </c>
    </row>
    <row r="52" spans="1:7" x14ac:dyDescent="0.25">
      <c r="A52" s="23" t="str">
        <f>'Opt 2 Commodity Mix'!A20</f>
        <v>[Other]</v>
      </c>
      <c r="B52" s="145">
        <f>IFERROR(C52/'Opt 2 Recovery'!$C$25,0)</f>
        <v>0</v>
      </c>
      <c r="C52">
        <f>IF('Opt 2 Recovery'!H19&gt;='Opt 2 Recovery'!I19,'Opt 2 Recovery'!E19,'Opt 2 Recovery'!G19/(1/0.9))</f>
        <v>0</v>
      </c>
      <c r="D52" s="135">
        <f>'Opt 2 Recovery'!G17-C52</f>
        <v>0</v>
      </c>
      <c r="E52" s="135">
        <f t="shared" si="1"/>
        <v>0</v>
      </c>
      <c r="F52" s="136">
        <f t="shared" si="2"/>
        <v>0</v>
      </c>
    </row>
    <row r="53" spans="1:7" x14ac:dyDescent="0.25">
      <c r="A53" s="23" t="str">
        <f>'Opt 2 Commodity Mix'!A21</f>
        <v>[Other]</v>
      </c>
      <c r="B53" s="145">
        <f>IFERROR(C53/'Opt 2 Recovery'!$C$25,0)</f>
        <v>0</v>
      </c>
      <c r="C53">
        <f>IF('Opt 2 Recovery'!H20&gt;='Opt 2 Recovery'!I20,'Opt 2 Recovery'!E20,'Opt 2 Recovery'!G20/(1/0.9))</f>
        <v>0</v>
      </c>
      <c r="D53" s="135">
        <f>'Opt 2 Recovery'!G18-C53</f>
        <v>0</v>
      </c>
      <c r="E53" s="135">
        <f t="shared" si="1"/>
        <v>0</v>
      </c>
      <c r="F53" s="136">
        <f t="shared" si="2"/>
        <v>0</v>
      </c>
    </row>
    <row r="54" spans="1:7" x14ac:dyDescent="0.25">
      <c r="A54" s="23" t="str">
        <f>'Opt 2 Commodity Mix'!A22</f>
        <v>[Other]</v>
      </c>
      <c r="B54" s="145">
        <f>IFERROR(C54/'Opt 2 Recovery'!$C$25,0)</f>
        <v>0</v>
      </c>
      <c r="C54">
        <f>IF('Opt 2 Recovery'!H21&gt;='Opt 2 Recovery'!I21,'Opt 2 Recovery'!E21,'Opt 2 Recovery'!G21/(1/0.9))</f>
        <v>0</v>
      </c>
      <c r="D54" s="135">
        <f>'Opt 2 Recovery'!G19-C54</f>
        <v>0</v>
      </c>
      <c r="E54" s="135">
        <f t="shared" si="1"/>
        <v>0</v>
      </c>
      <c r="F54" s="136">
        <f t="shared" si="2"/>
        <v>0</v>
      </c>
    </row>
    <row r="55" spans="1:7" x14ac:dyDescent="0.25">
      <c r="A55" s="23" t="s">
        <v>55</v>
      </c>
      <c r="B55" s="145">
        <f>IFERROR(C55/'Opt 2 Recovery'!$C$25,0)</f>
        <v>0</v>
      </c>
      <c r="C55">
        <f>IF('Opt 2 Recovery'!H22&gt;='Opt 2 Recovery'!I22,'Opt 2 Recovery'!E22,'Opt 2 Recovery'!G22/(1/0.9))</f>
        <v>0</v>
      </c>
      <c r="D55" s="135">
        <f>'Opt 2 Recovery'!G20-C55</f>
        <v>0</v>
      </c>
      <c r="E55" s="135">
        <f t="shared" si="1"/>
        <v>0</v>
      </c>
      <c r="F55" s="136">
        <f t="shared" si="2"/>
        <v>0</v>
      </c>
    </row>
    <row r="56" spans="1:7" x14ac:dyDescent="0.25">
      <c r="A56" s="23" t="s">
        <v>56</v>
      </c>
      <c r="B56" s="146">
        <f>IFERROR(C56/'Opt 2 Recovery'!$C$25,0)</f>
        <v>0</v>
      </c>
      <c r="C56" s="137">
        <f>IF('Opt 2 Recovery'!H23&gt;='Opt 2 Recovery'!I23,'Opt 2 Recovery'!E23,'Opt 2 Recovery'!G23/(1/0.9))</f>
        <v>0</v>
      </c>
      <c r="D56" s="138">
        <f>'Opt 2 Recovery'!G21-C56</f>
        <v>0</v>
      </c>
      <c r="E56" s="138">
        <f t="shared" si="1"/>
        <v>0</v>
      </c>
      <c r="F56" s="139">
        <f t="shared" si="2"/>
        <v>0</v>
      </c>
    </row>
    <row r="60" spans="1:7" ht="15.75" thickBot="1" x14ac:dyDescent="0.3"/>
    <row r="61" spans="1:7" x14ac:dyDescent="0.25">
      <c r="C61" s="104"/>
      <c r="D61" s="105"/>
      <c r="E61" s="106"/>
      <c r="F61" s="105"/>
      <c r="G61" s="107" t="s">
        <v>132</v>
      </c>
    </row>
    <row r="62" spans="1:7" x14ac:dyDescent="0.25">
      <c r="C62" s="94"/>
      <c r="D62" s="108"/>
      <c r="E62" s="128"/>
      <c r="F62" s="129" t="s">
        <v>133</v>
      </c>
      <c r="G62" s="96" t="s">
        <v>134</v>
      </c>
    </row>
    <row r="63" spans="1:7" x14ac:dyDescent="0.25">
      <c r="C63" s="130"/>
      <c r="D63" s="108"/>
      <c r="E63" s="143" t="str">
        <f>'Opt 2 Recovery'!F26</f>
        <v>Available Material</v>
      </c>
      <c r="F63" s="131" t="e">
        <f>'Opt 2 Recovery'!G26</f>
        <v>#DIV/0!</v>
      </c>
      <c r="G63" s="109" t="e">
        <f>SUM(C40:C54)/SUM(E40:E54)</f>
        <v>#DIV/0!</v>
      </c>
    </row>
    <row r="64" spans="1:7" x14ac:dyDescent="0.25">
      <c r="C64" s="130"/>
      <c r="D64" s="108"/>
      <c r="E64" s="143" t="str">
        <f>'Opt 2 Recovery'!F27</f>
        <v>Inbound Material</v>
      </c>
      <c r="F64" s="131" t="e">
        <f>'Opt 2 Recovery'!G27</f>
        <v>#DIV/0!</v>
      </c>
      <c r="G64" s="75" t="e">
        <f>SUM(C40:C54)/'Opt 2 Recovery'!C25</f>
        <v>#DIV/0!</v>
      </c>
    </row>
    <row r="65" spans="3:7" ht="15.75" thickBot="1" x14ac:dyDescent="0.3">
      <c r="C65" s="132"/>
      <c r="D65" s="101"/>
      <c r="E65" s="142" t="str">
        <f>'Opt 2 Recovery'!F28</f>
        <v>Residue based on Inbound</v>
      </c>
      <c r="F65" s="133" t="e">
        <f>'Opt 2 Recovery'!G28</f>
        <v>#DIV/0!</v>
      </c>
      <c r="G65" s="80" t="e">
        <f>1-G64</f>
        <v>#DIV/0!</v>
      </c>
    </row>
  </sheetData>
  <mergeCells count="38">
    <mergeCell ref="M8:M10"/>
    <mergeCell ref="N8:N10"/>
    <mergeCell ref="A3:F3"/>
    <mergeCell ref="G3:H3"/>
    <mergeCell ref="I3:O3"/>
    <mergeCell ref="K5:K7"/>
    <mergeCell ref="L5:L7"/>
    <mergeCell ref="M5:M7"/>
    <mergeCell ref="N5:N7"/>
    <mergeCell ref="O5:O7"/>
    <mergeCell ref="A6:F6"/>
    <mergeCell ref="A7:F7"/>
    <mergeCell ref="O8:O10"/>
    <mergeCell ref="A9:F9"/>
    <mergeCell ref="A10:F10"/>
    <mergeCell ref="K8:K10"/>
    <mergeCell ref="L11:L13"/>
    <mergeCell ref="M11:M13"/>
    <mergeCell ref="N11:N13"/>
    <mergeCell ref="O11:O13"/>
    <mergeCell ref="A12:F12"/>
    <mergeCell ref="A13:F13"/>
    <mergeCell ref="L8:L10"/>
    <mergeCell ref="N21:N23"/>
    <mergeCell ref="O21:O23"/>
    <mergeCell ref="A22:F22"/>
    <mergeCell ref="A23:F23"/>
    <mergeCell ref="K14:K16"/>
    <mergeCell ref="L14:L16"/>
    <mergeCell ref="M14:M16"/>
    <mergeCell ref="K21:K23"/>
    <mergeCell ref="L21:L23"/>
    <mergeCell ref="M21:M23"/>
    <mergeCell ref="N14:N16"/>
    <mergeCell ref="O14:O16"/>
    <mergeCell ref="A15:F15"/>
    <mergeCell ref="A16:F16"/>
    <mergeCell ref="K11:K1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C7D6369D6E07E49AD9F128BC4F55193" ma:contentTypeVersion="22" ma:contentTypeDescription="Create a new document." ma:contentTypeScope="" ma:versionID="6c37331d63ae25fc928ebdbc71b16799">
  <xsd:schema xmlns:xsd="http://www.w3.org/2001/XMLSchema" xmlns:xs="http://www.w3.org/2001/XMLSchema" xmlns:p="http://schemas.microsoft.com/office/2006/metadata/properties" xmlns:ns2="aa7bb00e-7704-4731-b07d-6302c1229797" xmlns:ns3="1d59557a-ed3f-40e3-ad66-d74e46938fb9" targetNamespace="http://schemas.microsoft.com/office/2006/metadata/properties" ma:root="true" ma:fieldsID="aee91fd4ae4b262e0b6b77a7bb5b2b95" ns2:_="" ns3:_="">
    <xsd:import namespace="aa7bb00e-7704-4731-b07d-6302c1229797"/>
    <xsd:import namespace="1d59557a-ed3f-40e3-ad66-d74e46938fb9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3:_dlc_DocIdUrl" minOccurs="0"/>
                <xsd:element ref="ns2:DateTime" minOccurs="0"/>
                <xsd:element ref="ns2:Time" minOccurs="0"/>
                <xsd:element ref="ns3:_dlc_DocId" minOccurs="0"/>
                <xsd:element ref="ns3:_dlc_DocIdPersistId" minOccurs="0"/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7bb00e-7704-4731-b07d-6302c1229797" elementFormDefault="qualified">
    <xsd:import namespace="http://schemas.microsoft.com/office/2006/documentManagement/types"/>
    <xsd:import namespace="http://schemas.microsoft.com/office/infopath/2007/PartnerControls"/>
    <xsd:element name="Comments" ma:index="2" nillable="true" ma:displayName="Comments" ma:format="Dropdown" ma:internalName="Comments" ma:readOnly="false">
      <xsd:simpleType>
        <xsd:restriction base="dms:Note">
          <xsd:maxLength value="255"/>
        </xsd:restriction>
      </xsd:simpleType>
    </xsd:element>
    <xsd:element name="DateTime" ma:index="4" nillable="true" ma:displayName="Date &amp; Time" ma:format="DateTime" ma:internalName="DateTime" ma:readOnly="false">
      <xsd:simpleType>
        <xsd:restriction base="dms:DateTime"/>
      </xsd:simpleType>
    </xsd:element>
    <xsd:element name="Time" ma:index="5" nillable="true" ma:displayName="Time" ma:format="Dropdown" ma:internalName="Time" ma:readOnly="false">
      <xsd:simpleType>
        <xsd:restriction base="dms:Text">
          <xsd:maxLength value="255"/>
        </xsd:restriction>
      </xsd:simple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hidden="true" ma:internalName="MediaServiceKeyPoints" ma:readOnly="true">
      <xsd:simpleType>
        <xsd:restriction base="dms:Note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hidden="true" ma:internalName="MediaServiceAutoTags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8" nillable="true" ma:displayName="Extracted Text" ma:hidden="true" ma:internalName="MediaServiceOCR" ma:readOnly="true">
      <xsd:simpleType>
        <xsd:restriction base="dms:Note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1" nillable="true" ma:displayName="Location" ma:hidden="true" ma:internalName="MediaServiceLocation" ma:readOnly="true">
      <xsd:simpleType>
        <xsd:restriction base="dms:Text"/>
      </xsd:simpleType>
    </xsd:element>
    <xsd:element name="lcf76f155ced4ddcb4097134ff3c332f" ma:index="27" nillable="true" ma:taxonomy="true" ma:internalName="lcf76f155ced4ddcb4097134ff3c332f" ma:taxonomyFieldName="MediaServiceImageTags" ma:displayName="Image Tags" ma:readOnly="false" ma:fieldId="{5cf76f15-5ced-4ddc-b409-7134ff3c332f}" ma:taxonomyMulti="true" ma:sspId="883b6956-e872-4308-b299-9c27ed91cb3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3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59557a-ed3f-40e3-ad66-d74e46938fb9" elementFormDefault="qualified">
    <xsd:import namespace="http://schemas.microsoft.com/office/2006/documentManagement/types"/>
    <xsd:import namespace="http://schemas.microsoft.com/office/infopath/2007/PartnerControls"/>
    <xsd:element name="_dlc_DocIdUrl" ma:index="3" nillable="true" ma:displayName="Document ID" ma:description="Permanent link to this document." ma:hidden="true" ma:internalName="_dlc_DocIdUrl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" ma:index="8" nillable="true" ma:displayName="Document ID Value" ma:description="The value of the document ID assigned to this item." ma:hidden="true" ma:internalName="_dlc_DocId" ma:readOnly="false">
      <xsd:simpleType>
        <xsd:restriction base="dms:Text"/>
      </xsd:simpleType>
    </xsd:element>
    <xsd:element name="_dlc_DocIdPersistId" ma:index="10" nillable="true" ma:displayName="Persist ID" ma:description="Keep ID on add." ma:hidden="true" ma:internalName="_dlc_DocIdPersistId" ma:readOnly="false">
      <xsd:simpleType>
        <xsd:restriction base="dms:Boolean"/>
      </xsd:simpleType>
    </xsd:element>
    <xsd:element name="SharedWithUsers" ma:index="22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hidden="true" ma:internalName="SharedWithDetails" ma:readOnly="true">
      <xsd:simpleType>
        <xsd:restriction base="dms:Note"/>
      </xsd:simpleType>
    </xsd:element>
    <xsd:element name="TaxCatchAll" ma:index="28" nillable="true" ma:displayName="Taxonomy Catch All Column" ma:hidden="true" ma:list="{92b191e6-a921-42ce-a055-5a172b3d562b}" ma:internalName="TaxCatchAll" ma:readOnly="false" ma:showField="CatchAllData" ma:web="1d59557a-ed3f-40e3-ad66-d74e46938fb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d59557a-ed3f-40e3-ad66-d74e46938fb9" xsi:nil="true"/>
    <Time xmlns="aa7bb00e-7704-4731-b07d-6302c1229797" xsi:nil="true"/>
    <lcf76f155ced4ddcb4097134ff3c332f xmlns="aa7bb00e-7704-4731-b07d-6302c1229797">
      <Terms xmlns="http://schemas.microsoft.com/office/infopath/2007/PartnerControls"/>
    </lcf76f155ced4ddcb4097134ff3c332f>
    <DateTime xmlns="aa7bb00e-7704-4731-b07d-6302c1229797" xsi:nil="true"/>
    <_dlc_DocId xmlns="1d59557a-ed3f-40e3-ad66-d74e46938fb9">P7E4DZWM7JZX-867239052-565737</_dlc_DocId>
    <_dlc_DocIdUrl xmlns="1d59557a-ed3f-40e3-ad66-d74e46938fb9">
      <Url>https://hfhconsultants.sharepoint.com/sites/Norcal/_layouts/15/DocIdRedir.aspx?ID=P7E4DZWM7JZX-867239052-565737</Url>
      <Description>P7E4DZWM7JZX-867239052-565737</Description>
    </_dlc_DocIdUrl>
    <_dlc_DocIdPersistId xmlns="1d59557a-ed3f-40e3-ad66-d74e46938fb9" xsi:nil="true"/>
    <Comments xmlns="aa7bb00e-7704-4731-b07d-6302c1229797" xsi:nil="true"/>
  </documentManagement>
</p:properties>
</file>

<file path=customXml/itemProps1.xml><?xml version="1.0" encoding="utf-8"?>
<ds:datastoreItem xmlns:ds="http://schemas.openxmlformats.org/officeDocument/2006/customXml" ds:itemID="{EC2BBB27-0AD9-4D6D-BE3C-9AB31D84DFE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08E1E11-B3C3-46B4-A871-1FC2E6F88201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E01401E3-2C71-4CF6-9E50-7CCF8450784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a7bb00e-7704-4731-b07d-6302c1229797"/>
    <ds:schemaRef ds:uri="1d59557a-ed3f-40e3-ad66-d74e46938fb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7F528297-C216-41A4-A6AF-24034539D766}">
  <ds:schemaRefs>
    <ds:schemaRef ds:uri="http://schemas.microsoft.com/office/2006/metadata/properties"/>
    <ds:schemaRef ds:uri="http://purl.org/dc/elements/1.1/"/>
    <ds:schemaRef ds:uri="http://www.w3.org/XML/1998/namespace"/>
    <ds:schemaRef ds:uri="aa7bb00e-7704-4731-b07d-6302c1229797"/>
    <ds:schemaRef ds:uri="http://schemas.microsoft.com/office/infopath/2007/PartnerControls"/>
    <ds:schemaRef ds:uri="http://schemas.microsoft.com/office/2006/documentManagement/types"/>
    <ds:schemaRef ds:uri="http://purl.org/dc/terms/"/>
    <ds:schemaRef ds:uri="1d59557a-ed3f-40e3-ad66-d74e46938fb9"/>
    <ds:schemaRef ds:uri="http://schemas.openxmlformats.org/package/2006/metadata/core-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</vt:i4>
      </vt:variant>
    </vt:vector>
  </HeadingPairs>
  <TitlesOfParts>
    <vt:vector size="10" baseType="lpstr">
      <vt:lpstr>Recylable Materials Processing</vt:lpstr>
      <vt:lpstr>Opt 1 Commodity Mix</vt:lpstr>
      <vt:lpstr>Opt 1 Residue</vt:lpstr>
      <vt:lpstr>Opt 1 Recovery</vt:lpstr>
      <vt:lpstr>Opt 1 Revenue per Share</vt:lpstr>
      <vt:lpstr>Opt 2 Commodity Mix</vt:lpstr>
      <vt:lpstr>Opt 2 Residue</vt:lpstr>
      <vt:lpstr>Opt 2 Recovery</vt:lpstr>
      <vt:lpstr>Opt 2 Revenue per Share</vt:lpstr>
      <vt:lpstr>'Recylable Materials Processing'!Print_Titles</vt:lpstr>
    </vt:vector>
  </TitlesOfParts>
  <Manager/>
  <Company>Microsoft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dhilton</dc:creator>
  <cp:keywords/>
  <dc:description/>
  <cp:lastModifiedBy>Sara Parral</cp:lastModifiedBy>
  <cp:revision/>
  <dcterms:created xsi:type="dcterms:W3CDTF">2013-04-17T21:41:51Z</dcterms:created>
  <dcterms:modified xsi:type="dcterms:W3CDTF">2024-10-16T18:36:19Z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INKTEK-CHUNK-1">
    <vt:lpwstr>010021{"F":2,"I":"F900-51F7-8573-53A5"}</vt:lpwstr>
  </property>
  <property fmtid="{D5CDD505-2E9C-101B-9397-08002B2CF9AE}" pid="3" name="ContentTypeId">
    <vt:lpwstr>0x0101001C7D6369D6E07E49AD9F128BC4F55193</vt:lpwstr>
  </property>
  <property fmtid="{D5CDD505-2E9C-101B-9397-08002B2CF9AE}" pid="4" name="Order">
    <vt:r8>14463300</vt:r8>
  </property>
  <property fmtid="{D5CDD505-2E9C-101B-9397-08002B2CF9AE}" pid="5" name="MediaServiceImageTags">
    <vt:lpwstr/>
  </property>
  <property fmtid="{D5CDD505-2E9C-101B-9397-08002B2CF9AE}" pid="6" name="_dlc_DocIdItemGuid">
    <vt:lpwstr>1ea315f7-c7ad-4106-9034-bfa8dd809cb2</vt:lpwstr>
  </property>
  <property fmtid="{D5CDD505-2E9C-101B-9397-08002B2CF9AE}" pid="7" name="SV_QUERY_LIST_4F35BF76-6C0D-4D9B-82B2-816C12CF3733">
    <vt:lpwstr>empty_477D106A-C0D6-4607-AEBD-E2C9D60EA279</vt:lpwstr>
  </property>
  <property fmtid="{D5CDD505-2E9C-101B-9397-08002B2CF9AE}" pid="8" name="SV_HIDDEN_GRID_QUERY_LIST_4F35BF76-6C0D-4D9B-82B2-816C12CF3733">
    <vt:lpwstr>empty_477D106A-C0D6-4607-AEBD-E2C9D60EA279</vt:lpwstr>
  </property>
</Properties>
</file>